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12120" windowHeight="10095" tabRatio="871" activeTab="1"/>
  </bookViews>
  <sheets>
    <sheet name="souhrn (3)" sheetId="15" r:id="rId1"/>
    <sheet name="příprava stanoviště" sheetId="2" r:id="rId2"/>
    <sheet name="výsadba stromů" sheetId="3" r:id="rId3"/>
    <sheet name="výsadba keřů skupiny (2)" sheetId="12" r:id="rId4"/>
    <sheet name="založení trávníku" sheetId="6" r:id="rId5"/>
    <sheet name="následná péče _rok" sheetId="10" r:id="rId6"/>
    <sheet name="mobiliář" sheetId="14" r:id="rId7"/>
    <sheet name="List1" sheetId="16" r:id="rId8"/>
  </sheets>
  <definedNames>
    <definedName name="_xlnm.Print_Area" localSheetId="6">mobiliář!$A$1:$G$13</definedName>
    <definedName name="_xlnm.Print_Area" localSheetId="1">'příprava stanoviště'!$A$1:$G$67</definedName>
    <definedName name="_xlnm.Print_Area" localSheetId="0">'souhrn (3)'!$B$2:$F$44</definedName>
    <definedName name="_xlnm.Print_Area" localSheetId="3">'výsadba keřů skupiny (2)'!$A$1:$H$66</definedName>
    <definedName name="_xlnm.Print_Area" localSheetId="2">'výsadba stromů'!$A$2:$H$52</definedName>
    <definedName name="_xlnm.Print_Area" localSheetId="4">'založení trávníku'!$A$1:$G$31</definedName>
  </definedNames>
  <calcPr calcId="125725"/>
</workbook>
</file>

<file path=xl/calcChain.xml><?xml version="1.0" encoding="utf-8"?>
<calcChain xmlns="http://schemas.openxmlformats.org/spreadsheetml/2006/main">
  <c r="F38" i="15"/>
  <c r="G12" i="14"/>
  <c r="F36" i="15" l="1"/>
  <c r="G8" i="14" l="1"/>
  <c r="G7"/>
  <c r="G10" l="1"/>
  <c r="D25" i="12" l="1"/>
  <c r="G23" l="1"/>
  <c r="G38" l="1"/>
  <c r="D19" i="6" l="1"/>
  <c r="D20"/>
  <c r="G21" i="3"/>
  <c r="D21"/>
  <c r="D23" l="1"/>
  <c r="D16"/>
  <c r="D15"/>
  <c r="G6" i="6" l="1"/>
  <c r="D7"/>
  <c r="G7" s="1"/>
  <c r="G11" l="1"/>
  <c r="G8"/>
  <c r="D26" i="12"/>
  <c r="G26" s="1"/>
  <c r="F23" i="15" l="1"/>
  <c r="D23" i="12"/>
  <c r="D22" s="1"/>
  <c r="D21"/>
  <c r="G35"/>
  <c r="G36"/>
  <c r="G37"/>
  <c r="G39"/>
  <c r="G40"/>
  <c r="G41"/>
  <c r="G42"/>
  <c r="G43"/>
  <c r="G44"/>
  <c r="G45"/>
  <c r="G46"/>
  <c r="G47"/>
  <c r="G48"/>
  <c r="G49"/>
  <c r="G50"/>
  <c r="G51"/>
  <c r="G52"/>
  <c r="G53"/>
  <c r="G54"/>
  <c r="G55"/>
  <c r="G34"/>
  <c r="G56"/>
  <c r="G33"/>
  <c r="G64" l="1"/>
  <c r="F21" i="15" s="1"/>
  <c r="D5" i="12"/>
  <c r="D6" s="1"/>
  <c r="G48" i="2"/>
  <c r="G49"/>
  <c r="G32"/>
  <c r="G33" s="1"/>
  <c r="F11" i="15" s="1"/>
  <c r="G37" i="3" l="1"/>
  <c r="G36"/>
  <c r="G35"/>
  <c r="G34"/>
  <c r="G33"/>
  <c r="G32"/>
  <c r="G31"/>
  <c r="G42"/>
  <c r="G43"/>
  <c r="G44"/>
  <c r="G45"/>
  <c r="G46"/>
  <c r="G47"/>
  <c r="D24"/>
  <c r="D25" s="1"/>
  <c r="G25" s="1"/>
  <c r="D18"/>
  <c r="D12"/>
  <c r="D11" s="1"/>
  <c r="G8" i="2"/>
  <c r="G9" s="1"/>
  <c r="F7" i="15" s="1"/>
  <c r="G27" i="10"/>
  <c r="G26"/>
  <c r="G17"/>
  <c r="G16"/>
  <c r="G49" i="3" l="1"/>
  <c r="F17" i="15" s="1"/>
  <c r="G28" i="10"/>
  <c r="G18"/>
  <c r="G7" l="1"/>
  <c r="G6"/>
  <c r="G18" i="6"/>
  <c r="G19"/>
  <c r="G20"/>
  <c r="G21"/>
  <c r="G22"/>
  <c r="G7" i="12"/>
  <c r="G24"/>
  <c r="G45" i="2"/>
  <c r="G46"/>
  <c r="G47"/>
  <c r="G50"/>
  <c r="D57" i="12"/>
  <c r="G51" i="2"/>
  <c r="G8" i="10" l="1"/>
  <c r="F27" i="15" s="1"/>
  <c r="F29" s="1"/>
  <c r="F31" s="1"/>
  <c r="G25" i="12"/>
  <c r="G8" i="3" l="1"/>
  <c r="G9" i="12"/>
  <c r="G8"/>
  <c r="G7" i="3"/>
  <c r="G22" i="12" l="1"/>
  <c r="G18"/>
  <c r="G24" i="3"/>
  <c r="G6" i="12" l="1"/>
  <c r="G19"/>
  <c r="G10"/>
  <c r="G5"/>
  <c r="G14" l="1"/>
  <c r="F19" i="15" s="1"/>
  <c r="D17" i="3"/>
  <c r="G21" i="12" l="1"/>
  <c r="D20"/>
  <c r="G20" s="1"/>
  <c r="D19" i="3"/>
  <c r="G15"/>
  <c r="D10"/>
  <c r="D20" s="1"/>
  <c r="G29" i="12" l="1"/>
  <c r="F20" i="15" s="1"/>
  <c r="D22" i="3"/>
  <c r="G20"/>
  <c r="G12"/>
  <c r="G16" i="6"/>
  <c r="G17" i="2"/>
  <c r="G18" s="1"/>
  <c r="F8" i="15" s="1"/>
  <c r="G66" i="12" l="1"/>
  <c r="G28" i="6" l="1"/>
  <c r="G29" s="1"/>
  <c r="G17"/>
  <c r="G23" s="1"/>
  <c r="G23" i="3"/>
  <c r="G22"/>
  <c r="G19"/>
  <c r="G18"/>
  <c r="G17"/>
  <c r="G16"/>
  <c r="G14"/>
  <c r="G13"/>
  <c r="G11"/>
  <c r="G10"/>
  <c r="G9"/>
  <c r="G44" i="2"/>
  <c r="G53" s="1"/>
  <c r="I29" i="6" l="1"/>
  <c r="F24" i="15" s="1"/>
  <c r="G31" i="6"/>
  <c r="G34" s="1"/>
  <c r="G26" i="3"/>
  <c r="F16" i="15" s="1"/>
  <c r="F13"/>
  <c r="G65" i="2"/>
  <c r="F39" i="15" l="1"/>
  <c r="F41" s="1"/>
  <c r="G51" i="3"/>
</calcChain>
</file>

<file path=xl/sharedStrings.xml><?xml version="1.0" encoding="utf-8"?>
<sst xmlns="http://schemas.openxmlformats.org/spreadsheetml/2006/main" count="587" uniqueCount="268">
  <si>
    <t>Rekapitulace nákladů</t>
  </si>
  <si>
    <t>1. Sadové úpravy</t>
  </si>
  <si>
    <t>1.1 Příprava stanoviště</t>
  </si>
  <si>
    <t>Cena</t>
  </si>
  <si>
    <t>ks</t>
  </si>
  <si>
    <t>1.2 Výsadba - práce a pomocný materiál</t>
  </si>
  <si>
    <t>Základní rozpočtové náklady celkem (bez DPH)</t>
  </si>
  <si>
    <t>DPH 21%</t>
  </si>
  <si>
    <t>1.1   Příprava stanoviště</t>
  </si>
  <si>
    <t>p.č.</t>
  </si>
  <si>
    <t>Číslo položky</t>
  </si>
  <si>
    <t>název položky</t>
  </si>
  <si>
    <t>počet MJ</t>
  </si>
  <si>
    <t>MJ</t>
  </si>
  <si>
    <t>cena/ MJ</t>
  </si>
  <si>
    <t>cena celkem</t>
  </si>
  <si>
    <t>Celkem</t>
  </si>
  <si>
    <t>m</t>
  </si>
  <si>
    <t>Zkratka</t>
  </si>
  <si>
    <t>Velikost dřeviny</t>
  </si>
  <si>
    <t>Mulčování vysazených rostlin s případným naložením odpadu na dopravní prostředek, odvozem do 20km a se složením, při tl. Mulče přes 50 do 100mm v rovině</t>
  </si>
  <si>
    <t>Plošná úprava terénu s urovnáním povrchu, bez doplnění ornice, v hornině 1 až 4 při nerovnostech terénu přes +-50 do +- 100mm v rovině</t>
  </si>
  <si>
    <t>Založení záhonu pro výsadbu rostlin s urovnáním a s případným naložením odpadu na dopravní prostředek, odvozem do 20 km a se složením v rovině v hornině 1 až 2</t>
  </si>
  <si>
    <t>Výsadba dřevin s balem do předem vyhloubené jamky se zalitím v rovině při průměru balu přes 100 do 200 mm</t>
  </si>
  <si>
    <t>t</t>
  </si>
  <si>
    <t>MAT</t>
  </si>
  <si>
    <t>kg</t>
  </si>
  <si>
    <t>Ukotvení dřevin třemi dřevěnými kůly, průměr 7 cm s příčkami a úvazkem, délka kůlů do 2,5 m - listnaté druhy</t>
  </si>
  <si>
    <t>Celkem příprava stanoviště</t>
  </si>
  <si>
    <t>Celkem výsadba stromů</t>
  </si>
  <si>
    <t>Celkem založení trávníku</t>
  </si>
  <si>
    <t>materiál</t>
  </si>
  <si>
    <t>1.2.1 - Výsadba vzrostlých stromů s balem</t>
  </si>
  <si>
    <t>1.2.2 - Výsadba keřů - skupinová výsadba</t>
  </si>
  <si>
    <t xml:space="preserve">             Dřeviny - materiál</t>
  </si>
  <si>
    <t xml:space="preserve">             Keře - materiál</t>
  </si>
  <si>
    <t>DS</t>
  </si>
  <si>
    <t>SJ</t>
  </si>
  <si>
    <t>odborný odhad</t>
  </si>
  <si>
    <t>Ukotvení dřevin dvěma kůly, průměr 7 cm,  délka kůlů do 2,5 m - jehličnan</t>
  </si>
  <si>
    <t>Dovoz vody pro zálivku rostlin na vzdálenost do 1000m</t>
  </si>
  <si>
    <t>Mulčovací kůra  (tl. 10 cm)</t>
  </si>
  <si>
    <t>Vk, ok 12/14</t>
  </si>
  <si>
    <t>v 175-200, dtbal</t>
  </si>
  <si>
    <t>1.1.3 - Odstranění stromů</t>
  </si>
  <si>
    <t>Hnojivo (tabletové) s postupným uvolňováním</t>
  </si>
  <si>
    <t>Deutzia gracilis</t>
  </si>
  <si>
    <t>m3</t>
  </si>
  <si>
    <t>Hnojení půdy nebo trávníku s rozprostřením nebo rozdělením hnojiva v rovině umělým hnojivem s rozdělením k jednotlivým rostlinám (50g = 0,05kg =5ks k rostlině)</t>
  </si>
  <si>
    <t>Hnojení půdy nebo trávníku s rozprostřením nebo rozdělením hnojiva v rovině umělým hnojivem s rozdělením k jednotlivým rostlinám (20g = 0,02kg =2ks k rostlině)</t>
  </si>
  <si>
    <r>
      <t>m</t>
    </r>
    <r>
      <rPr>
        <vertAlign val="superscript"/>
        <sz val="11"/>
        <color theme="1"/>
        <rFont val="Calibri"/>
        <family val="2"/>
        <charset val="238"/>
        <scheme val="minor"/>
      </rPr>
      <t>2</t>
    </r>
  </si>
  <si>
    <t>Totální herbicid (7l/ha)</t>
  </si>
  <si>
    <t>l</t>
  </si>
  <si>
    <t>CSK</t>
  </si>
  <si>
    <t>DG</t>
  </si>
  <si>
    <t>LP</t>
  </si>
  <si>
    <t>m2</t>
  </si>
  <si>
    <t>Příčka z půlené frézované kulatiny pr.7cm (2 x 3 příčky k 1 stromu)</t>
  </si>
  <si>
    <t>APD</t>
  </si>
  <si>
    <t>MS</t>
  </si>
  <si>
    <t>Magnolia stellata</t>
  </si>
  <si>
    <t>MSP</t>
  </si>
  <si>
    <t>PSK</t>
  </si>
  <si>
    <t>Prunus serrulata ´Kanzan´</t>
  </si>
  <si>
    <t>TCG</t>
  </si>
  <si>
    <t>PAP</t>
  </si>
  <si>
    <t>1.1.1 - Odstranění keřů a skupin keřů</t>
  </si>
  <si>
    <t>Cornus stolonifera ´Kelseyi´</t>
  </si>
  <si>
    <t>Deutzia scabra ´Pride of Rochester´</t>
  </si>
  <si>
    <t>Hibiscus syriacus ´Woodbridge´</t>
  </si>
  <si>
    <t>Lonicera pileata</t>
  </si>
  <si>
    <t>PLut</t>
  </si>
  <si>
    <t>Physocarpus opulifolius ´Luteus´</t>
  </si>
  <si>
    <t>PLC</t>
  </si>
  <si>
    <t>Prunus laurocerasus ´Caucasica´</t>
  </si>
  <si>
    <t>PLO</t>
  </si>
  <si>
    <t>Prunus laurocerasus ´Otto Luyken´</t>
  </si>
  <si>
    <t>Spiraea japonica ´Little Princes´</t>
  </si>
  <si>
    <t xml:space="preserve">VP </t>
  </si>
  <si>
    <t>Viburnum ´Pragense´</t>
  </si>
  <si>
    <t>Viburnum  plicatum ´Mariesii´</t>
  </si>
  <si>
    <t>WBG</t>
  </si>
  <si>
    <t>Weigela ´Boskoop Glory´</t>
  </si>
  <si>
    <t>WER</t>
  </si>
  <si>
    <t>Weigela ´Eva Rathke´</t>
  </si>
  <si>
    <t>WP</t>
  </si>
  <si>
    <t>Weigela ´Piccolo ´</t>
  </si>
  <si>
    <t>v 20-30, ko 1l</t>
  </si>
  <si>
    <t>v 20-40, ko 2l</t>
  </si>
  <si>
    <t>v 20–30, ko1l</t>
  </si>
  <si>
    <t>Ošetření vysazených dřevin soliterních v rovině</t>
  </si>
  <si>
    <t>Zalití rostlin vodou plochy záhonů přes 20m2  (5 x 10L/m2)</t>
  </si>
  <si>
    <t>Vytýčení vysazovaných dřevin</t>
  </si>
  <si>
    <t>hod</t>
  </si>
  <si>
    <t>Vytýčení a vyměření záhonů a ploch pro výsadbu</t>
  </si>
  <si>
    <t>Vyznačovací kolíky</t>
  </si>
  <si>
    <t>Kůly pro ukotvení dřevin, kůl frézovaný s fazetou se špicí - délka do 3 m, průměr 7cm</t>
  </si>
  <si>
    <t>Poznámka</t>
  </si>
  <si>
    <t xml:space="preserve">1.2.2 - Skupinová výsadba keřů </t>
  </si>
  <si>
    <t>Počet kusů</t>
  </si>
  <si>
    <r>
      <t>m</t>
    </r>
    <r>
      <rPr>
        <vertAlign val="superscript"/>
        <sz val="11"/>
        <color rgb="FF000000"/>
        <rFont val="Calibri"/>
        <family val="2"/>
        <charset val="238"/>
        <scheme val="minor"/>
      </rPr>
      <t>2</t>
    </r>
  </si>
  <si>
    <r>
      <t>m</t>
    </r>
    <r>
      <rPr>
        <vertAlign val="superscript"/>
        <sz val="11"/>
        <rFont val="Calibri"/>
        <family val="2"/>
        <charset val="238"/>
        <scheme val="minor"/>
      </rPr>
      <t>2</t>
    </r>
  </si>
  <si>
    <r>
      <t>m</t>
    </r>
    <r>
      <rPr>
        <vertAlign val="superscript"/>
        <sz val="11"/>
        <color rgb="FF000000"/>
        <rFont val="Calibri"/>
        <family val="2"/>
        <charset val="238"/>
        <scheme val="minor"/>
      </rPr>
      <t>3</t>
    </r>
  </si>
  <si>
    <r>
      <t>m</t>
    </r>
    <r>
      <rPr>
        <vertAlign val="superscript"/>
        <sz val="11"/>
        <rFont val="Calibri"/>
        <family val="2"/>
        <charset val="238"/>
        <scheme val="minor"/>
      </rPr>
      <t>3</t>
    </r>
  </si>
  <si>
    <t>HS1</t>
  </si>
  <si>
    <t>HS2</t>
  </si>
  <si>
    <t>Hibiscus syriacus ´Speciosus´</t>
  </si>
  <si>
    <t>Rosa - typ1 (půdopokryvná)</t>
  </si>
  <si>
    <t>Zdravotní řez - plochy koruny  51 - 100 m2</t>
  </si>
  <si>
    <t>Zdravotní řez - plocha koruny 101 - 200 m2</t>
  </si>
  <si>
    <t>Vazba - dynamická, včetně instalace</t>
  </si>
  <si>
    <t>Sejmutí drnu</t>
  </si>
  <si>
    <t>Skupinová výsadba keřů - záhonová výsadba</t>
  </si>
  <si>
    <t>Výsadba - rozpotována zvlášť</t>
  </si>
  <si>
    <t>Obdělání půdy válením - křížem</t>
  </si>
  <si>
    <t>Odvoz a likvidace posečené hmoty</t>
  </si>
  <si>
    <t>Rákosová rohož (pro obalení kmene)</t>
  </si>
  <si>
    <t xml:space="preserve">Zhotovení obalu kmene z rákosové rohože </t>
  </si>
  <si>
    <t>Pozn. : Agregované položky - součástí všech položek je doprava a přesun materiálu na lokalitě</t>
  </si>
  <si>
    <t xml:space="preserve">1.1.2 - Zmlazení keřů </t>
  </si>
  <si>
    <t>Specifikace - navržené keře</t>
  </si>
  <si>
    <t xml:space="preserve">RP1 </t>
  </si>
  <si>
    <t xml:space="preserve">             Záhonová výsadba - keřové skupiny</t>
  </si>
  <si>
    <t>Odstranění nevhodných dřevin o průměru kmene do 100 mm s odklizením vytěžené dřevní hmoty na vzdálenost do 50 m, se složením na hromady, nebo s naložením na dopravní prostředek      -  výšky nad 1 m s odstraněním pařezu, v rovině (obsahuje náklady na úpravu terénu a hutnění terénu) **</t>
  </si>
  <si>
    <t>**Pozn.: včetně likvidace klestu, odstraňování pařízků ručně, aby nedošlo k poškození kořenů dřevin</t>
  </si>
  <si>
    <t>Řez soliterních keřů (průměr koruny 1,5-3m)včetně odvozu a uložení odpadu</t>
  </si>
  <si>
    <t>část 1 - keře K18 - K22</t>
  </si>
  <si>
    <t>část 2 - keře SK3 (4 ks), K4, K5, K6, K9</t>
  </si>
  <si>
    <t>1.2.1 - Výsadba vzrostlých stromů  s balem</t>
  </si>
  <si>
    <t>Popruh k vyvázání stromů (3m na strom)</t>
  </si>
  <si>
    <t xml:space="preserve">Zhotovení závlahové mísy u soliterních dřevin v rovině (0,5 - 1 m) </t>
  </si>
  <si>
    <r>
      <t>Zalití rostlin vodou (včetně dovozu a ceny vody)(</t>
    </r>
    <r>
      <rPr>
        <u/>
        <sz val="11"/>
        <rFont val="Calibri"/>
        <family val="2"/>
        <charset val="238"/>
        <scheme val="minor"/>
      </rPr>
      <t>5x</t>
    </r>
    <r>
      <rPr>
        <sz val="11"/>
        <rFont val="Calibri"/>
        <family val="2"/>
        <charset val="238"/>
        <scheme val="minor"/>
      </rPr>
      <t xml:space="preserve"> 50 l/ks)- 0,25 m3 na strom</t>
    </r>
  </si>
  <si>
    <t>Část 1 - Sídliště Pod Kateřinkou</t>
  </si>
  <si>
    <t>Část 2 - Sídliště Za školou</t>
  </si>
  <si>
    <t>Acer campestre ´Red Shine´</t>
  </si>
  <si>
    <t>Acer platanoides ´Olmsted´</t>
  </si>
  <si>
    <t>Fagus sylvatica ´Black Swan´</t>
  </si>
  <si>
    <t>Malus ´Street Parade´</t>
  </si>
  <si>
    <t>Prunus avium ´Plena´</t>
  </si>
  <si>
    <t>Tilia cordata ´Greenspire´</t>
  </si>
  <si>
    <t>Acer platanoides ´Drumondii´</t>
  </si>
  <si>
    <t>Prunus ´Accolade´</t>
  </si>
  <si>
    <t>Pseudotsuga menziesii</t>
  </si>
  <si>
    <t>ACRS</t>
  </si>
  <si>
    <t>APO</t>
  </si>
  <si>
    <t>FSBS</t>
  </si>
  <si>
    <t>PAC</t>
  </si>
  <si>
    <t>PM</t>
  </si>
  <si>
    <t>Celkem nákup dřevin</t>
  </si>
  <si>
    <t>Celkem výsadba dřevin</t>
  </si>
  <si>
    <t>Přesun hmot pro sadovnické úpravy (0,2t/ks)</t>
  </si>
  <si>
    <r>
      <t>Pozn. : část 1 -40 m2 (+9m</t>
    </r>
    <r>
      <rPr>
        <i/>
        <vertAlign val="superscript"/>
        <sz val="10"/>
        <color rgb="FF000000"/>
        <rFont val="Calibri"/>
        <family val="2"/>
        <charset val="238"/>
        <scheme val="minor"/>
      </rPr>
      <t>2</t>
    </r>
    <r>
      <rPr>
        <i/>
        <sz val="10"/>
        <color rgb="FF000000"/>
        <rFont val="Calibri"/>
        <family val="2"/>
        <charset val="238"/>
        <scheme val="minor"/>
      </rPr>
      <t xml:space="preserve"> - S9) + 215 m2 (+ 1,5m</t>
    </r>
    <r>
      <rPr>
        <i/>
        <vertAlign val="superscript"/>
        <sz val="10"/>
        <color rgb="FF000000"/>
        <rFont val="Calibri"/>
        <family val="2"/>
        <charset val="238"/>
        <scheme val="minor"/>
      </rPr>
      <t>2</t>
    </r>
    <r>
      <rPr>
        <i/>
        <sz val="10"/>
        <color rgb="FF000000"/>
        <rFont val="Calibri"/>
        <family val="2"/>
        <charset val="238"/>
        <scheme val="minor"/>
      </rPr>
      <t xml:space="preserve"> - S31 a S32) - část 2</t>
    </r>
  </si>
  <si>
    <t>Pozn.:</t>
  </si>
  <si>
    <t>Likvidace vzniklého klesu - Štěpkování, kompostování (brán objem klestu před štěpkováním)</t>
  </si>
  <si>
    <t>1.1.4.2 - Likvidace vzniklého klestu z ošetřovaných stromů</t>
  </si>
  <si>
    <t>1.1.4.1 - Likvidace vzniklého klestu z odstraňovaných stromů</t>
  </si>
  <si>
    <t>Pozn.: Množství klestu odhad dle množství ošetřených dřevin. Výpočet v příloze rozpočtu.</t>
  </si>
  <si>
    <t>S8</t>
  </si>
  <si>
    <t>S32</t>
  </si>
  <si>
    <t>S12</t>
  </si>
  <si>
    <t>S15, S16</t>
  </si>
  <si>
    <t>S17 - S27</t>
  </si>
  <si>
    <t>S12, S35</t>
  </si>
  <si>
    <t>S9, S11, S28, S33, S36, S37</t>
  </si>
  <si>
    <t>Zdravotní řez - plocha koruny 201 - 300 m2</t>
  </si>
  <si>
    <t>S38, S39</t>
  </si>
  <si>
    <t>S43</t>
  </si>
  <si>
    <t>S40</t>
  </si>
  <si>
    <t>Lokální redukce směrem k překážce (do 50m2)</t>
  </si>
  <si>
    <t>S8 (2ks)</t>
  </si>
  <si>
    <t>Výchovný řez stromu - do 4m</t>
  </si>
  <si>
    <t>Výchovný řez stromu - do 6m</t>
  </si>
  <si>
    <t>část 1</t>
  </si>
  <si>
    <t>část 2</t>
  </si>
  <si>
    <t>Řez ovocných dřevin zmlazovací (do 50 m2)</t>
  </si>
  <si>
    <r>
      <t xml:space="preserve">Chemické odplevelení půdy postřikem na široko                                                   </t>
    </r>
    <r>
      <rPr>
        <sz val="9"/>
        <color theme="1"/>
        <rFont val="Calibri"/>
        <family val="2"/>
        <charset val="238"/>
        <scheme val="minor"/>
      </rPr>
      <t xml:space="preserve">(2x opakovaný postřik pod plochami zakládaných keřových skupin) </t>
    </r>
  </si>
  <si>
    <t>Příprava půdy pro sadovnické úpravy</t>
  </si>
  <si>
    <t>FOR</t>
  </si>
  <si>
    <t>Forsythia x intermedia</t>
  </si>
  <si>
    <t>HA</t>
  </si>
  <si>
    <t>Hydrangea arborescens</t>
  </si>
  <si>
    <t>PV</t>
  </si>
  <si>
    <t>Philadelphus x virginalis ´Virginal´</t>
  </si>
  <si>
    <t>RP1</t>
  </si>
  <si>
    <t>PF</t>
  </si>
  <si>
    <t>Potentilla fruticosa</t>
  </si>
  <si>
    <t>RR</t>
  </si>
  <si>
    <t>Rosa rugosa - typ1</t>
  </si>
  <si>
    <t>RK</t>
  </si>
  <si>
    <t>Růže keřová - typ A</t>
  </si>
  <si>
    <t>VF</t>
  </si>
  <si>
    <t>Viburnum farreri</t>
  </si>
  <si>
    <t>VPL</t>
  </si>
  <si>
    <r>
      <t>Hloubení jamky, bez výměny půdy v hornině 1-4 s případným naložením přebytečných výkopků na dopravní prostředek, s odvozem na vzdálenost do 20 km a se složením v rovině objemu do 0,02m</t>
    </r>
    <r>
      <rPr>
        <vertAlign val="superscript"/>
        <sz val="11"/>
        <rFont val="Calibri"/>
        <family val="2"/>
        <charset val="238"/>
        <scheme val="minor"/>
      </rPr>
      <t xml:space="preserve">3 </t>
    </r>
  </si>
  <si>
    <t>v 20–40, ko1l</t>
  </si>
  <si>
    <t>prostokořenná, vel.60</t>
  </si>
  <si>
    <t>Přesun hmot pro sadovnické úpravy (0,01t/ks)</t>
  </si>
  <si>
    <t>např. ´Charles Albanel´, ´Romantic Roadrunner´ nebo ´White Grootendorst´</t>
  </si>
  <si>
    <t>např. ´Sommerbend´, ´Palmengasrten Frankfurt´,  - růžová, červené nebo sytě růžové, výška 40 - 50 cm (max. 70 cm), opakovaně kvetoucí, odolné vůči chorobám</t>
  </si>
  <si>
    <t>sadová růže dorůstající 1,5-2m, např. Rosa hugonis, R. ´Munstreland´, R. ´Nevada´, …</t>
  </si>
  <si>
    <t>Pozn. :</t>
  </si>
  <si>
    <t xml:space="preserve">Jednotlivé keře a stromy </t>
  </si>
  <si>
    <t>Skupiny keřů v zápoji</t>
  </si>
  <si>
    <t>1.3.1 - Rozvojová péče 1. rok po výsadbě</t>
  </si>
  <si>
    <t>1.3.2 -Rozvojová péče 2. rok po výsadbě</t>
  </si>
  <si>
    <t>1.3.3 - Rozvojová péče 3. rok po výsadbě</t>
  </si>
  <si>
    <t>1.1.5 - Odstranění pařezů frézováním</t>
  </si>
  <si>
    <t>1.1.6 - Ošetření stávajících dřevin</t>
  </si>
  <si>
    <t xml:space="preserve">            Příprava půdy pro sadovnické úpravy</t>
  </si>
  <si>
    <t>Založení trávníku</t>
  </si>
  <si>
    <r>
      <t xml:space="preserve">Chemické odplevelení půdy postřikem na široko                                                   </t>
    </r>
    <r>
      <rPr>
        <sz val="9"/>
        <color theme="1"/>
        <rFont val="Calibri"/>
        <family val="2"/>
        <charset val="238"/>
        <scheme val="minor"/>
      </rPr>
      <t xml:space="preserve">(2x opakovaný postřik na plochách po odstraněné SK 9) </t>
    </r>
  </si>
  <si>
    <t>Příprava půdy pro sadovnické úpravy (plocha po odstraněných invazivních keřích)</t>
  </si>
  <si>
    <t xml:space="preserve">            Založení trávníku</t>
  </si>
  <si>
    <t>Rozvojová péče o výsadby se zálivkou (odplevelení, odstranění poškozených částí, oprava kotvení, likvidace odpadu, výchovný řez,…)</t>
  </si>
  <si>
    <t>1.3 Rozvojová péče</t>
  </si>
  <si>
    <t>Základní rozpočtové náklady celkem</t>
  </si>
  <si>
    <t xml:space="preserve">1.1.4.1 - Likvidace vzniklého klestu z odstraňovaných stromů </t>
  </si>
  <si>
    <t xml:space="preserve">1.1.3 - Odstranění stromů </t>
  </si>
  <si>
    <t>185 85-1121</t>
  </si>
  <si>
    <t>185 80-4311</t>
  </si>
  <si>
    <t>184 21-5412</t>
  </si>
  <si>
    <t>184 50-1141</t>
  </si>
  <si>
    <t>18421-5133</t>
  </si>
  <si>
    <t xml:space="preserve"> -</t>
  </si>
  <si>
    <t>Výsadba dřevin s balem v rovině při průměru balu do 800mm</t>
  </si>
  <si>
    <r>
      <t>Hloubení jámy  o velikosti do 1 m</t>
    </r>
    <r>
      <rPr>
        <vertAlign val="superscript"/>
        <sz val="11"/>
        <color rgb="FF000000"/>
        <rFont val="Calibri"/>
        <family val="2"/>
        <charset val="238"/>
        <scheme val="minor"/>
      </rPr>
      <t>3</t>
    </r>
    <r>
      <rPr>
        <sz val="11"/>
        <color rgb="FF000000"/>
        <rFont val="Calibri"/>
        <family val="2"/>
        <charset val="238"/>
        <scheme val="minor"/>
      </rPr>
      <t xml:space="preserve"> </t>
    </r>
  </si>
  <si>
    <t>183 10-1121</t>
  </si>
  <si>
    <t>184 10-2116</t>
  </si>
  <si>
    <t>184 80-1121</t>
  </si>
  <si>
    <t>998 23-1311</t>
  </si>
  <si>
    <t>184 80-2111</t>
  </si>
  <si>
    <t>181 11-1111</t>
  </si>
  <si>
    <t>183 20-5111</t>
  </si>
  <si>
    <t>183 11-1114</t>
  </si>
  <si>
    <t>184 10-2111</t>
  </si>
  <si>
    <t xml:space="preserve"> - </t>
  </si>
  <si>
    <t>185 80-4312</t>
  </si>
  <si>
    <t>184 91-1421</t>
  </si>
  <si>
    <r>
      <t xml:space="preserve">Založení trávníku lučního  výsevem </t>
    </r>
    <r>
      <rPr>
        <b/>
        <sz val="11"/>
        <rFont val="Calibri"/>
        <family val="2"/>
        <charset val="238"/>
      </rPr>
      <t>(10g/m</t>
    </r>
    <r>
      <rPr>
        <b/>
        <vertAlign val="superscript"/>
        <sz val="11"/>
        <rFont val="Calibri"/>
        <family val="2"/>
        <charset val="238"/>
      </rPr>
      <t>2</t>
    </r>
    <r>
      <rPr>
        <b/>
        <sz val="11"/>
        <rFont val="Calibri"/>
        <family val="2"/>
        <charset val="238"/>
      </rPr>
      <t xml:space="preserve">) </t>
    </r>
    <r>
      <rPr>
        <sz val="11"/>
        <rFont val="Calibri"/>
        <family val="2"/>
        <charset val="238"/>
      </rPr>
      <t>- v rovině, plocha přes 1000m2, včetně pokosení a odvozem odpadu</t>
    </r>
  </si>
  <si>
    <t>Obdělání půdy hrabáním - v rovině</t>
  </si>
  <si>
    <t>Zalití rostlin vodou plochy záhonů přes 20m2  (10L/m2), včetně ceny vody - 0,01m3/m2</t>
  </si>
  <si>
    <t>Pokosení trávníku lučního - první seč se sběrem</t>
  </si>
  <si>
    <t>181 41-1121</t>
  </si>
  <si>
    <t>183 40-3153</t>
  </si>
  <si>
    <t>183 40-3161</t>
  </si>
  <si>
    <t>111 15-1131</t>
  </si>
  <si>
    <t xml:space="preserve"> Luční travní směs (10 g / m2)</t>
  </si>
  <si>
    <t>v 40–60, ko3l</t>
  </si>
  <si>
    <t>v 60-100, ko4l</t>
  </si>
  <si>
    <t>v 100–125, ko5l</t>
  </si>
  <si>
    <t>prostokořenná, vel.40</t>
  </si>
  <si>
    <t>Pozn.: část 1 - 799 m2 + část 2 - 378 m2 = 1177 m2</t>
  </si>
  <si>
    <t>111 30 - 1111</t>
  </si>
  <si>
    <t>Cena /m2</t>
  </si>
  <si>
    <t>Pozn.: Plocha po odstaněné SK 9 v části 2</t>
  </si>
  <si>
    <t>Pozn. Plochy po odstraňovaných keřích (SK9 - 105 m2)a odstraňovaných dřevinách.</t>
  </si>
  <si>
    <t>mulčovací kůra (tl. 9 cm)</t>
  </si>
  <si>
    <t>1.2.3 - Založení trávníku včetně osiva</t>
  </si>
  <si>
    <t>1.2.3 - Založení trávníku</t>
  </si>
  <si>
    <t>250/300</t>
  </si>
  <si>
    <t>Pozn. : Položky 1.1.3 - Odstranění stromů, 1.1.4.1 - Likvidace vzniklého klestu z odstraňovaných stromů a 1.1.5 - Odstranění pařezů frézováním budou realizovány před převzetím stanoviště zhotovitelem akce a nejsou součástí žádosti o dotaci.</t>
  </si>
  <si>
    <t>2.  Doplňkové aktivity - opatření na podporu nebo vznik biotopů</t>
  </si>
  <si>
    <t xml:space="preserve">2.1 - Zídka pro plazy a ptáky </t>
  </si>
  <si>
    <t>mat</t>
  </si>
  <si>
    <t>Celkem doplňkové aktivity - opatření na podporu nebo vznik biotopů</t>
  </si>
  <si>
    <t>Rozmístění lomového kamene - vytvoření suché skládané zídky do výšky stávající betonové skruže, šířky 1m, zapuštěná 0,25 m do terénu, délka zídky 4m - 3x -celkem 12 m</t>
  </si>
  <si>
    <r>
      <t xml:space="preserve">Lomový kámen tříděný , </t>
    </r>
    <r>
      <rPr>
        <b/>
        <sz val="11"/>
        <color rgb="FF000000"/>
        <rFont val="Calibri"/>
        <family val="2"/>
        <charset val="238"/>
      </rPr>
      <t xml:space="preserve">včetně dopravy, naložení a složení </t>
    </r>
    <r>
      <rPr>
        <sz val="11"/>
        <color rgb="FF000000"/>
        <rFont val="Calibri"/>
        <family val="2"/>
        <charset val="238"/>
      </rPr>
      <t>(12 x 1 x 1,5 =18 m3 , ztrátné 1,03 x 18 = 18,54) tj. cca 45,6 t</t>
    </r>
  </si>
  <si>
    <t>provedeno pracovníky města</t>
  </si>
</sst>
</file>

<file path=xl/styles.xml><?xml version="1.0" encoding="utf-8"?>
<styleSheet xmlns="http://schemas.openxmlformats.org/spreadsheetml/2006/main">
  <numFmts count="6">
    <numFmt numFmtId="164" formatCode="#,##0,&quot;Kč&quot;"/>
    <numFmt numFmtId="165" formatCode="#,##0.00,&quot;Kč&quot;"/>
    <numFmt numFmtId="166" formatCode="#,##0\ &quot;Kč&quot;"/>
    <numFmt numFmtId="167" formatCode="#,##0.00\ &quot;Kč&quot;"/>
    <numFmt numFmtId="168" formatCode="0.0000"/>
    <numFmt numFmtId="169" formatCode="#,##0.0"/>
  </numFmts>
  <fonts count="54">
    <font>
      <sz val="11"/>
      <color rgb="FF000000"/>
      <name val="Calibri"/>
      <family val="2"/>
      <charset val="238"/>
    </font>
    <font>
      <sz val="10"/>
      <name val="Arial CE"/>
      <family val="2"/>
      <charset val="238"/>
    </font>
    <font>
      <sz val="9"/>
      <color theme="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0"/>
      <name val="Arial CE"/>
      <charset val="238"/>
    </font>
    <font>
      <sz val="1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9"/>
      <color rgb="FF000000"/>
      <name val="Calibri"/>
      <family val="2"/>
      <charset val="238"/>
      <scheme val="minor"/>
    </font>
    <font>
      <sz val="14"/>
      <color rgb="FF000000"/>
      <name val="Calibri"/>
      <family val="2"/>
      <charset val="238"/>
      <scheme val="minor"/>
    </font>
    <font>
      <sz val="11"/>
      <color theme="0" tint="-0.499984740745262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vertAlign val="superscript"/>
      <sz val="11"/>
      <color rgb="FF00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i/>
      <sz val="10"/>
      <color rgb="FF000000"/>
      <name val="Calibri"/>
      <family val="2"/>
      <charset val="238"/>
      <scheme val="minor"/>
    </font>
    <font>
      <b/>
      <sz val="14"/>
      <color rgb="FF00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vertAlign val="superscript"/>
      <sz val="1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8"/>
      <color theme="0" tint="-0.499984740745262"/>
      <name val="Calibri"/>
      <family val="2"/>
      <charset val="238"/>
      <scheme val="minor"/>
    </font>
    <font>
      <sz val="8"/>
      <color rgb="FF000000"/>
      <name val="Calibri"/>
      <family val="2"/>
      <charset val="238"/>
      <scheme val="minor"/>
    </font>
    <font>
      <b/>
      <u/>
      <sz val="11"/>
      <color rgb="FF00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2"/>
      <color theme="0" tint="-0.49998474074526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b/>
      <sz val="16"/>
      <color rgb="FF000000"/>
      <name val="Calibri"/>
      <family val="2"/>
      <charset val="238"/>
      <scheme val="minor"/>
    </font>
    <font>
      <b/>
      <u/>
      <sz val="1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sz val="10"/>
      <color rgb="FF000000"/>
      <name val="Calibri"/>
      <family val="2"/>
      <charset val="238"/>
    </font>
    <font>
      <i/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i/>
      <vertAlign val="superscript"/>
      <sz val="10"/>
      <color rgb="FF00000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1"/>
      <color rgb="FF000000"/>
      <name val="Calibri"/>
      <family val="2"/>
      <charset val="238"/>
    </font>
    <font>
      <sz val="11"/>
      <name val="Calibri"/>
      <family val="2"/>
      <charset val="238"/>
    </font>
    <font>
      <b/>
      <sz val="11"/>
      <name val="Calibri"/>
      <family val="2"/>
      <charset val="238"/>
    </font>
    <font>
      <b/>
      <vertAlign val="superscript"/>
      <sz val="11"/>
      <name val="Calibri"/>
      <family val="2"/>
      <charset val="238"/>
    </font>
    <font>
      <i/>
      <sz val="10"/>
      <color rgb="FF000000"/>
      <name val="Calibri"/>
      <family val="2"/>
      <charset val="238"/>
    </font>
    <font>
      <b/>
      <sz val="14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sz val="8"/>
      <color rgb="FF00000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rgb="FFFF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thin">
        <color auto="1"/>
      </top>
      <bottom style="double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</borders>
  <cellStyleXfs count="6">
    <xf numFmtId="0" fontId="0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39" fillId="0" borderId="0"/>
  </cellStyleXfs>
  <cellXfs count="508">
    <xf numFmtId="0" fontId="0" fillId="0" borderId="0" xfId="0"/>
    <xf numFmtId="0" fontId="7" fillId="0" borderId="2" xfId="2" applyFont="1" applyFill="1" applyBorder="1" applyAlignment="1">
      <alignment wrapText="1"/>
    </xf>
    <xf numFmtId="0" fontId="7" fillId="0" borderId="2" xfId="4" applyFont="1" applyFill="1" applyBorder="1" applyAlignment="1">
      <alignment wrapText="1"/>
    </xf>
    <xf numFmtId="0" fontId="10" fillId="0" borderId="0" xfId="0" applyFont="1"/>
    <xf numFmtId="0" fontId="8" fillId="0" borderId="0" xfId="0" applyFont="1"/>
    <xf numFmtId="0" fontId="11" fillId="0" borderId="3" xfId="0" applyFont="1" applyFill="1" applyBorder="1" applyAlignment="1">
      <alignment horizontal="center"/>
    </xf>
    <xf numFmtId="0" fontId="11" fillId="0" borderId="5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wrapText="1"/>
    </xf>
    <xf numFmtId="2" fontId="11" fillId="0" borderId="5" xfId="0" applyNumberFormat="1" applyFont="1" applyFill="1" applyBorder="1" applyAlignment="1">
      <alignment horizontal="center"/>
    </xf>
    <xf numFmtId="0" fontId="11" fillId="0" borderId="5" xfId="0" applyFont="1" applyFill="1" applyBorder="1" applyAlignment="1">
      <alignment horizontal="center"/>
    </xf>
    <xf numFmtId="3" fontId="11" fillId="0" borderId="5" xfId="0" applyNumberFormat="1" applyFont="1" applyFill="1" applyBorder="1" applyAlignment="1">
      <alignment horizontal="center"/>
    </xf>
    <xf numFmtId="166" fontId="11" fillId="0" borderId="4" xfId="0" applyNumberFormat="1" applyFont="1" applyFill="1" applyBorder="1" applyAlignment="1">
      <alignment horizontal="right"/>
    </xf>
    <xf numFmtId="0" fontId="12" fillId="0" borderId="0" xfId="0" applyFont="1" applyFill="1"/>
    <xf numFmtId="0" fontId="8" fillId="0" borderId="2" xfId="0" applyFont="1" applyFill="1" applyBorder="1" applyAlignment="1">
      <alignment horizontal="center"/>
    </xf>
    <xf numFmtId="0" fontId="8" fillId="0" borderId="2" xfId="0" applyFont="1" applyFill="1" applyBorder="1" applyAlignment="1">
      <alignment wrapText="1"/>
    </xf>
    <xf numFmtId="166" fontId="8" fillId="0" borderId="2" xfId="0" applyNumberFormat="1" applyFont="1" applyFill="1" applyBorder="1" applyAlignment="1">
      <alignment horizontal="center"/>
    </xf>
    <xf numFmtId="0" fontId="8" fillId="0" borderId="0" xfId="0" applyFont="1" applyFill="1"/>
    <xf numFmtId="0" fontId="8" fillId="0" borderId="2" xfId="0" applyFont="1" applyFill="1" applyBorder="1"/>
    <xf numFmtId="0" fontId="13" fillId="0" borderId="0" xfId="0" applyFont="1" applyFill="1"/>
    <xf numFmtId="0" fontId="8" fillId="0" borderId="2" xfId="0" applyFont="1" applyBorder="1"/>
    <xf numFmtId="0" fontId="13" fillId="0" borderId="0" xfId="0" applyFont="1"/>
    <xf numFmtId="0" fontId="13" fillId="0" borderId="0" xfId="0" applyFont="1" applyAlignment="1">
      <alignment horizontal="center"/>
    </xf>
    <xf numFmtId="166" fontId="13" fillId="0" borderId="0" xfId="0" applyNumberFormat="1" applyFont="1"/>
    <xf numFmtId="0" fontId="15" fillId="0" borderId="3" xfId="0" applyFont="1" applyBorder="1" applyAlignment="1">
      <alignment horizontal="center"/>
    </xf>
    <xf numFmtId="0" fontId="15" fillId="0" borderId="5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wrapText="1"/>
    </xf>
    <xf numFmtId="3" fontId="15" fillId="0" borderId="5" xfId="0" applyNumberFormat="1" applyFont="1" applyBorder="1" applyAlignment="1">
      <alignment horizontal="center"/>
    </xf>
    <xf numFmtId="0" fontId="15" fillId="0" borderId="5" xfId="0" applyFont="1" applyBorder="1" applyAlignment="1">
      <alignment horizontal="center"/>
    </xf>
    <xf numFmtId="2" fontId="15" fillId="0" borderId="5" xfId="0" applyNumberFormat="1" applyFont="1" applyBorder="1" applyAlignment="1">
      <alignment horizontal="center"/>
    </xf>
    <xf numFmtId="166" fontId="15" fillId="0" borderId="4" xfId="0" applyNumberFormat="1" applyFont="1" applyBorder="1" applyAlignment="1">
      <alignment horizontal="center"/>
    </xf>
    <xf numFmtId="0" fontId="16" fillId="0" borderId="0" xfId="0" applyFont="1"/>
    <xf numFmtId="0" fontId="8" fillId="0" borderId="2" xfId="0" applyFont="1" applyBorder="1" applyAlignment="1">
      <alignment horizontal="center"/>
    </xf>
    <xf numFmtId="0" fontId="8" fillId="0" borderId="2" xfId="0" applyFont="1" applyBorder="1" applyAlignment="1">
      <alignment wrapText="1"/>
    </xf>
    <xf numFmtId="2" fontId="7" fillId="0" borderId="2" xfId="0" applyNumberFormat="1" applyFont="1" applyBorder="1" applyAlignment="1">
      <alignment horizontal="center"/>
    </xf>
    <xf numFmtId="4" fontId="8" fillId="0" borderId="2" xfId="0" applyNumberFormat="1" applyFont="1" applyBorder="1" applyAlignment="1">
      <alignment horizontal="right"/>
    </xf>
    <xf numFmtId="166" fontId="8" fillId="0" borderId="2" xfId="0" applyNumberFormat="1" applyFont="1" applyBorder="1" applyAlignment="1">
      <alignment horizontal="right"/>
    </xf>
    <xf numFmtId="0" fontId="18" fillId="0" borderId="0" xfId="0" applyFont="1"/>
    <xf numFmtId="3" fontId="8" fillId="0" borderId="2" xfId="0" applyNumberFormat="1" applyFont="1" applyBorder="1" applyAlignment="1">
      <alignment horizontal="center"/>
    </xf>
    <xf numFmtId="2" fontId="8" fillId="0" borderId="2" xfId="0" applyNumberFormat="1" applyFont="1" applyBorder="1" applyAlignment="1">
      <alignment horizontal="right"/>
    </xf>
    <xf numFmtId="166" fontId="7" fillId="0" borderId="2" xfId="0" applyNumberFormat="1" applyFont="1" applyBorder="1" applyAlignment="1">
      <alignment horizontal="right"/>
    </xf>
    <xf numFmtId="4" fontId="8" fillId="0" borderId="2" xfId="0" applyNumberFormat="1" applyFont="1" applyBorder="1" applyAlignment="1">
      <alignment horizontal="center"/>
    </xf>
    <xf numFmtId="0" fontId="19" fillId="0" borderId="7" xfId="0" applyFont="1" applyBorder="1"/>
    <xf numFmtId="0" fontId="19" fillId="0" borderId="8" xfId="0" applyFont="1" applyBorder="1"/>
    <xf numFmtId="0" fontId="19" fillId="0" borderId="8" xfId="0" applyFont="1" applyBorder="1" applyAlignment="1">
      <alignment wrapText="1"/>
    </xf>
    <xf numFmtId="3" fontId="19" fillId="0" borderId="8" xfId="0" applyNumberFormat="1" applyFont="1" applyBorder="1" applyAlignment="1">
      <alignment horizontal="center"/>
    </xf>
    <xf numFmtId="2" fontId="19" fillId="0" borderId="8" xfId="0" applyNumberFormat="1" applyFont="1" applyBorder="1" applyAlignment="1">
      <alignment horizontal="right"/>
    </xf>
    <xf numFmtId="166" fontId="19" fillId="0" borderId="9" xfId="0" applyNumberFormat="1" applyFont="1" applyBorder="1" applyAlignment="1">
      <alignment horizontal="right"/>
    </xf>
    <xf numFmtId="0" fontId="20" fillId="0" borderId="0" xfId="0" applyFont="1"/>
    <xf numFmtId="2" fontId="8" fillId="0" borderId="0" xfId="0" applyNumberFormat="1" applyFont="1" applyAlignment="1">
      <alignment horizontal="right"/>
    </xf>
    <xf numFmtId="166" fontId="8" fillId="0" borderId="0" xfId="0" applyNumberFormat="1" applyFont="1" applyAlignment="1">
      <alignment horizontal="right"/>
    </xf>
    <xf numFmtId="0" fontId="8" fillId="0" borderId="6" xfId="0" applyFont="1" applyBorder="1" applyAlignment="1">
      <alignment horizontal="center"/>
    </xf>
    <xf numFmtId="0" fontId="8" fillId="0" borderId="6" xfId="0" applyFont="1" applyBorder="1"/>
    <xf numFmtId="2" fontId="8" fillId="0" borderId="6" xfId="0" applyNumberFormat="1" applyFont="1" applyBorder="1" applyAlignment="1">
      <alignment horizontal="right"/>
    </xf>
    <xf numFmtId="166" fontId="8" fillId="0" borderId="6" xfId="0" applyNumberFormat="1" applyFont="1" applyBorder="1" applyAlignment="1">
      <alignment horizontal="right"/>
    </xf>
    <xf numFmtId="2" fontId="19" fillId="0" borderId="8" xfId="0" applyNumberFormat="1" applyFont="1" applyBorder="1" applyAlignment="1">
      <alignment horizontal="center"/>
    </xf>
    <xf numFmtId="2" fontId="8" fillId="0" borderId="0" xfId="0" applyNumberFormat="1" applyFont="1" applyAlignment="1">
      <alignment horizontal="center"/>
    </xf>
    <xf numFmtId="166" fontId="8" fillId="0" borderId="0" xfId="0" applyNumberFormat="1" applyFont="1"/>
    <xf numFmtId="0" fontId="21" fillId="0" borderId="7" xfId="0" applyFont="1" applyBorder="1"/>
    <xf numFmtId="0" fontId="21" fillId="0" borderId="8" xfId="0" applyFont="1" applyBorder="1"/>
    <xf numFmtId="0" fontId="21" fillId="0" borderId="8" xfId="0" applyFont="1" applyBorder="1" applyAlignment="1">
      <alignment wrapText="1"/>
    </xf>
    <xf numFmtId="166" fontId="21" fillId="0" borderId="9" xfId="0" applyNumberFormat="1" applyFont="1" applyBorder="1" applyAlignment="1">
      <alignment horizontal="right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2" fontId="8" fillId="0" borderId="0" xfId="0" applyNumberFormat="1" applyFont="1"/>
    <xf numFmtId="0" fontId="10" fillId="0" borderId="0" xfId="0" applyFont="1" applyAlignment="1">
      <alignment horizontal="left"/>
    </xf>
    <xf numFmtId="0" fontId="13" fillId="0" borderId="0" xfId="0" applyFont="1" applyAlignment="1">
      <alignment wrapText="1"/>
    </xf>
    <xf numFmtId="2" fontId="13" fillId="0" borderId="0" xfId="0" applyNumberFormat="1" applyFont="1" applyAlignment="1">
      <alignment horizontal="center"/>
    </xf>
    <xf numFmtId="166" fontId="19" fillId="0" borderId="0" xfId="0" applyNumberFormat="1" applyFont="1"/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vertical="center" wrapText="1"/>
    </xf>
    <xf numFmtId="4" fontId="7" fillId="0" borderId="2" xfId="0" applyNumberFormat="1" applyFont="1" applyBorder="1" applyAlignment="1">
      <alignment horizontal="center" vertical="center" wrapText="1"/>
    </xf>
    <xf numFmtId="166" fontId="7" fillId="0" borderId="2" xfId="0" applyNumberFormat="1" applyFont="1" applyBorder="1" applyAlignment="1">
      <alignment horizontal="right" vertical="center"/>
    </xf>
    <xf numFmtId="0" fontId="19" fillId="0" borderId="7" xfId="0" applyFont="1" applyBorder="1" applyAlignment="1">
      <alignment horizontal="left"/>
    </xf>
    <xf numFmtId="0" fontId="19" fillId="0" borderId="8" xfId="0" applyFont="1" applyBorder="1" applyAlignment="1">
      <alignment horizontal="center"/>
    </xf>
    <xf numFmtId="166" fontId="19" fillId="0" borderId="9" xfId="0" applyNumberFormat="1" applyFont="1" applyBorder="1"/>
    <xf numFmtId="0" fontId="15" fillId="0" borderId="10" xfId="0" applyFont="1" applyBorder="1" applyAlignment="1">
      <alignment horizontal="center"/>
    </xf>
    <xf numFmtId="166" fontId="8" fillId="0" borderId="2" xfId="0" applyNumberFormat="1" applyFont="1" applyBorder="1"/>
    <xf numFmtId="0" fontId="10" fillId="0" borderId="8" xfId="0" applyFont="1" applyBorder="1"/>
    <xf numFmtId="2" fontId="10" fillId="0" borderId="8" xfId="0" applyNumberFormat="1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2" fontId="21" fillId="0" borderId="8" xfId="0" applyNumberFormat="1" applyFont="1" applyBorder="1"/>
    <xf numFmtId="0" fontId="21" fillId="0" borderId="8" xfId="0" applyFont="1" applyBorder="1" applyAlignment="1">
      <alignment horizontal="center"/>
    </xf>
    <xf numFmtId="166" fontId="21" fillId="0" borderId="9" xfId="0" applyNumberFormat="1" applyFont="1" applyBorder="1"/>
    <xf numFmtId="0" fontId="7" fillId="0" borderId="0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2" xfId="0" applyFont="1" applyBorder="1" applyAlignment="1">
      <alignment horizontal="left" wrapText="1"/>
    </xf>
    <xf numFmtId="3" fontId="7" fillId="0" borderId="2" xfId="0" applyNumberFormat="1" applyFont="1" applyBorder="1" applyAlignment="1">
      <alignment horizontal="center"/>
    </xf>
    <xf numFmtId="3" fontId="8" fillId="0" borderId="2" xfId="0" applyNumberFormat="1" applyFont="1" applyFill="1" applyBorder="1" applyAlignment="1">
      <alignment horizontal="center"/>
    </xf>
    <xf numFmtId="4" fontId="8" fillId="0" borderId="2" xfId="0" applyNumberFormat="1" applyFont="1" applyBorder="1"/>
    <xf numFmtId="166" fontId="8" fillId="0" borderId="6" xfId="0" applyNumberFormat="1" applyFont="1" applyBorder="1"/>
    <xf numFmtId="0" fontId="8" fillId="0" borderId="0" xfId="0" applyFont="1" applyFill="1" applyBorder="1"/>
    <xf numFmtId="4" fontId="8" fillId="0" borderId="2" xfId="0" applyNumberFormat="1" applyFont="1" applyFill="1" applyBorder="1" applyAlignment="1">
      <alignment horizontal="center"/>
    </xf>
    <xf numFmtId="167" fontId="8" fillId="0" borderId="0" xfId="0" applyNumberFormat="1" applyFont="1"/>
    <xf numFmtId="2" fontId="7" fillId="0" borderId="2" xfId="0" applyNumberFormat="1" applyFont="1" applyFill="1" applyBorder="1" applyAlignment="1">
      <alignment horizontal="center"/>
    </xf>
    <xf numFmtId="2" fontId="7" fillId="0" borderId="2" xfId="0" applyNumberFormat="1" applyFont="1" applyFill="1" applyBorder="1" applyAlignment="1">
      <alignment horizontal="center" vertical="center"/>
    </xf>
    <xf numFmtId="4" fontId="7" fillId="0" borderId="2" xfId="0" applyNumberFormat="1" applyFont="1" applyFill="1" applyBorder="1" applyAlignment="1">
      <alignment horizontal="right" vertical="center" wrapText="1"/>
    </xf>
    <xf numFmtId="2" fontId="7" fillId="0" borderId="2" xfId="0" applyNumberFormat="1" applyFont="1" applyBorder="1" applyAlignment="1">
      <alignment horizontal="center" vertical="center"/>
    </xf>
    <xf numFmtId="2" fontId="8" fillId="0" borderId="2" xfId="0" applyNumberFormat="1" applyFont="1" applyFill="1" applyBorder="1" applyAlignment="1">
      <alignment horizontal="center"/>
    </xf>
    <xf numFmtId="4" fontId="8" fillId="0" borderId="2" xfId="0" applyNumberFormat="1" applyFont="1" applyFill="1" applyBorder="1"/>
    <xf numFmtId="0" fontId="7" fillId="0" borderId="0" xfId="0" applyFont="1" applyBorder="1" applyAlignment="1">
      <alignment vertical="center"/>
    </xf>
    <xf numFmtId="4" fontId="7" fillId="0" borderId="0" xfId="0" applyNumberFormat="1" applyFont="1" applyBorder="1" applyAlignment="1">
      <alignment horizontal="center" vertical="center" wrapText="1"/>
    </xf>
    <xf numFmtId="4" fontId="7" fillId="0" borderId="0" xfId="0" applyNumberFormat="1" applyFont="1" applyBorder="1" applyAlignment="1">
      <alignment horizontal="right" vertical="center" wrapText="1"/>
    </xf>
    <xf numFmtId="0" fontId="8" fillId="0" borderId="0" xfId="0" applyFont="1" applyBorder="1"/>
    <xf numFmtId="2" fontId="8" fillId="0" borderId="2" xfId="0" applyNumberFormat="1" applyFont="1" applyBorder="1"/>
    <xf numFmtId="0" fontId="19" fillId="0" borderId="0" xfId="0" applyFont="1"/>
    <xf numFmtId="0" fontId="7" fillId="0" borderId="0" xfId="0" applyFont="1"/>
    <xf numFmtId="2" fontId="19" fillId="0" borderId="2" xfId="0" applyNumberFormat="1" applyFont="1" applyFill="1" applyBorder="1" applyAlignment="1">
      <alignment horizontal="center"/>
    </xf>
    <xf numFmtId="3" fontId="19" fillId="0" borderId="8" xfId="0" applyNumberFormat="1" applyFont="1" applyBorder="1"/>
    <xf numFmtId="166" fontId="15" fillId="0" borderId="5" xfId="0" applyNumberFormat="1" applyFont="1" applyBorder="1" applyAlignment="1">
      <alignment horizontal="center"/>
    </xf>
    <xf numFmtId="0" fontId="24" fillId="0" borderId="0" xfId="0" applyFont="1"/>
    <xf numFmtId="0" fontId="8" fillId="0" borderId="25" xfId="0" applyFont="1" applyBorder="1" applyAlignment="1">
      <alignment horizontal="center"/>
    </xf>
    <xf numFmtId="2" fontId="26" fillId="0" borderId="0" xfId="0" applyNumberFormat="1" applyFont="1"/>
    <xf numFmtId="0" fontId="21" fillId="0" borderId="0" xfId="0" applyFont="1" applyBorder="1"/>
    <xf numFmtId="0" fontId="14" fillId="0" borderId="0" xfId="0" applyFont="1" applyAlignment="1">
      <alignment horizontal="center"/>
    </xf>
    <xf numFmtId="166" fontId="15" fillId="0" borderId="4" xfId="0" applyNumberFormat="1" applyFont="1" applyBorder="1" applyAlignment="1">
      <alignment horizontal="right"/>
    </xf>
    <xf numFmtId="0" fontId="8" fillId="0" borderId="6" xfId="0" applyFont="1" applyBorder="1" applyAlignment="1">
      <alignment wrapText="1"/>
    </xf>
    <xf numFmtId="2" fontId="8" fillId="0" borderId="2" xfId="0" applyNumberFormat="1" applyFont="1" applyBorder="1" applyAlignment="1">
      <alignment horizontal="center"/>
    </xf>
    <xf numFmtId="2" fontId="7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wrapText="1"/>
    </xf>
    <xf numFmtId="2" fontId="8" fillId="0" borderId="2" xfId="0" applyNumberFormat="1" applyFont="1" applyBorder="1" applyAlignment="1">
      <alignment horizontal="center" wrapText="1"/>
    </xf>
    <xf numFmtId="4" fontId="8" fillId="0" borderId="2" xfId="0" applyNumberFormat="1" applyFont="1" applyFill="1" applyBorder="1" applyAlignment="1">
      <alignment wrapText="1"/>
    </xf>
    <xf numFmtId="0" fontId="8" fillId="0" borderId="0" xfId="0" applyFont="1" applyBorder="1" applyAlignment="1">
      <alignment wrapText="1"/>
    </xf>
    <xf numFmtId="0" fontId="8" fillId="0" borderId="0" xfId="0" applyFont="1" applyBorder="1" applyAlignment="1">
      <alignment horizontal="center"/>
    </xf>
    <xf numFmtId="4" fontId="28" fillId="0" borderId="0" xfId="0" applyNumberFormat="1" applyFont="1" applyBorder="1" applyAlignment="1">
      <alignment horizontal="center" vertical="center" wrapText="1"/>
    </xf>
    <xf numFmtId="0" fontId="10" fillId="0" borderId="7" xfId="0" applyFont="1" applyBorder="1"/>
    <xf numFmtId="166" fontId="10" fillId="0" borderId="9" xfId="0" applyNumberFormat="1" applyFont="1" applyBorder="1" applyAlignment="1">
      <alignment horizontal="right"/>
    </xf>
    <xf numFmtId="164" fontId="29" fillId="0" borderId="0" xfId="0" applyNumberFormat="1" applyFont="1" applyAlignment="1">
      <alignment horizontal="center"/>
    </xf>
    <xf numFmtId="4" fontId="30" fillId="0" borderId="0" xfId="0" applyNumberFormat="1" applyFont="1" applyBorder="1" applyAlignment="1">
      <alignment horizontal="center" vertical="center" wrapText="1"/>
    </xf>
    <xf numFmtId="4" fontId="30" fillId="0" borderId="0" xfId="0" applyNumberFormat="1" applyFont="1" applyBorder="1" applyAlignment="1">
      <alignment horizontal="right" vertical="center" wrapText="1"/>
    </xf>
    <xf numFmtId="0" fontId="10" fillId="0" borderId="0" xfId="0" applyFont="1" applyBorder="1"/>
    <xf numFmtId="0" fontId="10" fillId="0" borderId="0" xfId="0" applyFont="1" applyBorder="1" applyAlignment="1">
      <alignment wrapText="1"/>
    </xf>
    <xf numFmtId="2" fontId="10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166" fontId="10" fillId="0" borderId="0" xfId="0" applyNumberFormat="1" applyFont="1" applyBorder="1" applyAlignment="1">
      <alignment horizontal="right"/>
    </xf>
    <xf numFmtId="0" fontId="8" fillId="0" borderId="0" xfId="0" applyFont="1" applyFill="1" applyBorder="1" applyAlignment="1">
      <alignment horizontal="center"/>
    </xf>
    <xf numFmtId="4" fontId="22" fillId="0" borderId="0" xfId="0" applyNumberFormat="1" applyFont="1" applyBorder="1" applyAlignment="1">
      <alignment horizontal="center" vertical="center" wrapText="1"/>
    </xf>
    <xf numFmtId="4" fontId="22" fillId="0" borderId="0" xfId="0" applyNumberFormat="1" applyFont="1" applyBorder="1" applyAlignment="1">
      <alignment horizontal="right" vertical="center" wrapText="1"/>
    </xf>
    <xf numFmtId="0" fontId="8" fillId="0" borderId="26" xfId="0" applyFont="1" applyFill="1" applyBorder="1"/>
    <xf numFmtId="0" fontId="8" fillId="0" borderId="26" xfId="0" applyFont="1" applyBorder="1" applyAlignment="1">
      <alignment horizontal="center"/>
    </xf>
    <xf numFmtId="166" fontId="8" fillId="0" borderId="26" xfId="0" applyNumberFormat="1" applyFont="1" applyBorder="1" applyAlignment="1">
      <alignment horizontal="right"/>
    </xf>
    <xf numFmtId="0" fontId="8" fillId="0" borderId="28" xfId="0" applyFont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166" fontId="8" fillId="0" borderId="2" xfId="0" applyNumberFormat="1" applyFont="1" applyFill="1" applyBorder="1" applyAlignment="1">
      <alignment horizontal="right"/>
    </xf>
    <xf numFmtId="166" fontId="8" fillId="0" borderId="1" xfId="0" applyNumberFormat="1" applyFont="1" applyFill="1" applyBorder="1" applyAlignment="1">
      <alignment horizontal="right"/>
    </xf>
    <xf numFmtId="0" fontId="8" fillId="0" borderId="23" xfId="0" applyFont="1" applyFill="1" applyBorder="1" applyAlignment="1">
      <alignment wrapText="1"/>
    </xf>
    <xf numFmtId="166" fontId="8" fillId="0" borderId="0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wrapText="1"/>
    </xf>
    <xf numFmtId="0" fontId="7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2" fontId="8" fillId="0" borderId="0" xfId="0" applyNumberFormat="1" applyFont="1" applyFill="1"/>
    <xf numFmtId="2" fontId="15" fillId="0" borderId="5" xfId="0" applyNumberFormat="1" applyFont="1" applyFill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30" fillId="0" borderId="0" xfId="0" applyFont="1" applyAlignment="1">
      <alignment horizontal="center"/>
    </xf>
    <xf numFmtId="2" fontId="21" fillId="0" borderId="8" xfId="0" applyNumberFormat="1" applyFont="1" applyBorder="1" applyAlignment="1">
      <alignment horizontal="center"/>
    </xf>
    <xf numFmtId="0" fontId="21" fillId="0" borderId="0" xfId="0" applyFont="1" applyAlignment="1">
      <alignment horizontal="left"/>
    </xf>
    <xf numFmtId="0" fontId="21" fillId="0" borderId="0" xfId="0" applyFont="1"/>
    <xf numFmtId="166" fontId="21" fillId="0" borderId="0" xfId="0" applyNumberFormat="1" applyFont="1"/>
    <xf numFmtId="0" fontId="13" fillId="0" borderId="0" xfId="0" applyFont="1" applyAlignment="1">
      <alignment horizontal="left"/>
    </xf>
    <xf numFmtId="0" fontId="15" fillId="0" borderId="3" xfId="0" applyFont="1" applyBorder="1" applyAlignment="1">
      <alignment horizontal="left"/>
    </xf>
    <xf numFmtId="0" fontId="24" fillId="0" borderId="6" xfId="0" applyFont="1" applyBorder="1" applyAlignment="1">
      <alignment wrapText="1"/>
    </xf>
    <xf numFmtId="0" fontId="19" fillId="0" borderId="0" xfId="0" applyFont="1" applyBorder="1" applyAlignment="1">
      <alignment horizontal="left"/>
    </xf>
    <xf numFmtId="0" fontId="19" fillId="0" borderId="0" xfId="0" applyFont="1" applyBorder="1"/>
    <xf numFmtId="0" fontId="19" fillId="0" borderId="0" xfId="0" applyFont="1" applyBorder="1" applyAlignment="1">
      <alignment wrapText="1"/>
    </xf>
    <xf numFmtId="166" fontId="19" fillId="0" borderId="0" xfId="0" applyNumberFormat="1" applyFont="1" applyBorder="1"/>
    <xf numFmtId="166" fontId="8" fillId="0" borderId="2" xfId="0" applyNumberFormat="1" applyFont="1" applyFill="1" applyBorder="1"/>
    <xf numFmtId="0" fontId="32" fillId="0" borderId="0" xfId="0" applyFont="1" applyBorder="1" applyAlignment="1">
      <alignment horizontal="left"/>
    </xf>
    <xf numFmtId="0" fontId="8" fillId="0" borderId="6" xfId="0" applyFont="1" applyBorder="1" applyAlignment="1">
      <alignment horizontal="left"/>
    </xf>
    <xf numFmtId="0" fontId="8" fillId="0" borderId="1" xfId="0" applyFont="1" applyBorder="1"/>
    <xf numFmtId="0" fontId="8" fillId="0" borderId="1" xfId="0" applyFont="1" applyBorder="1" applyAlignment="1">
      <alignment wrapText="1"/>
    </xf>
    <xf numFmtId="166" fontId="8" fillId="0" borderId="17" xfId="0" applyNumberFormat="1" applyFont="1" applyBorder="1"/>
    <xf numFmtId="0" fontId="21" fillId="0" borderId="7" xfId="0" applyFont="1" applyBorder="1" applyAlignment="1">
      <alignment horizontal="left"/>
    </xf>
    <xf numFmtId="0" fontId="33" fillId="0" borderId="0" xfId="0" applyFont="1"/>
    <xf numFmtId="166" fontId="8" fillId="0" borderId="0" xfId="0" applyNumberFormat="1" applyFont="1" applyBorder="1" applyAlignment="1">
      <alignment horizontal="right"/>
    </xf>
    <xf numFmtId="0" fontId="19" fillId="0" borderId="1" xfId="0" applyFont="1" applyFill="1" applyBorder="1"/>
    <xf numFmtId="0" fontId="26" fillId="0" borderId="1" xfId="0" applyFont="1" applyFill="1" applyBorder="1" applyAlignment="1">
      <alignment horizontal="center"/>
    </xf>
    <xf numFmtId="166" fontId="26" fillId="0" borderId="1" xfId="0" applyNumberFormat="1" applyFont="1" applyFill="1" applyBorder="1" applyAlignment="1">
      <alignment horizontal="right"/>
    </xf>
    <xf numFmtId="0" fontId="7" fillId="0" borderId="0" xfId="0" applyFont="1" applyFill="1"/>
    <xf numFmtId="0" fontId="22" fillId="0" borderId="0" xfId="0" applyFont="1" applyFill="1" applyAlignment="1">
      <alignment horizontal="center"/>
    </xf>
    <xf numFmtId="0" fontId="22" fillId="0" borderId="0" xfId="0" applyFont="1" applyFill="1" applyBorder="1" applyAlignment="1">
      <alignment horizontal="center"/>
    </xf>
    <xf numFmtId="166" fontId="28" fillId="0" borderId="0" xfId="0" applyNumberFormat="1" applyFont="1" applyFill="1" applyBorder="1" applyAlignment="1">
      <alignment horizontal="right"/>
    </xf>
    <xf numFmtId="166" fontId="7" fillId="0" borderId="0" xfId="0" applyNumberFormat="1" applyFont="1"/>
    <xf numFmtId="0" fontId="28" fillId="0" borderId="1" xfId="0" applyFont="1" applyBorder="1"/>
    <xf numFmtId="0" fontId="9" fillId="0" borderId="1" xfId="0" applyFont="1" applyBorder="1" applyAlignment="1">
      <alignment horizontal="center"/>
    </xf>
    <xf numFmtId="166" fontId="9" fillId="0" borderId="1" xfId="0" applyNumberFormat="1" applyFont="1" applyBorder="1" applyAlignment="1">
      <alignment horizontal="right"/>
    </xf>
    <xf numFmtId="0" fontId="22" fillId="0" borderId="0" xfId="0" applyFont="1" applyAlignment="1">
      <alignment horizontal="center"/>
    </xf>
    <xf numFmtId="166" fontId="28" fillId="0" borderId="0" xfId="0" applyNumberFormat="1" applyFont="1" applyBorder="1" applyAlignment="1">
      <alignment horizontal="right"/>
    </xf>
    <xf numFmtId="0" fontId="22" fillId="0" borderId="0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24" fillId="0" borderId="0" xfId="0" applyFont="1" applyBorder="1" applyAlignment="1">
      <alignment horizontal="center"/>
    </xf>
    <xf numFmtId="166" fontId="19" fillId="0" borderId="0" xfId="0" applyNumberFormat="1" applyFont="1" applyAlignment="1">
      <alignment horizontal="right"/>
    </xf>
    <xf numFmtId="0" fontId="19" fillId="0" borderId="1" xfId="0" applyFont="1" applyBorder="1"/>
    <xf numFmtId="0" fontId="26" fillId="0" borderId="1" xfId="0" applyFont="1" applyBorder="1" applyAlignment="1">
      <alignment horizontal="center"/>
    </xf>
    <xf numFmtId="166" fontId="26" fillId="0" borderId="1" xfId="0" applyNumberFormat="1" applyFont="1" applyBorder="1" applyAlignment="1">
      <alignment horizontal="right"/>
    </xf>
    <xf numFmtId="0" fontId="26" fillId="0" borderId="0" xfId="0" applyFont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21" fillId="0" borderId="2" xfId="0" applyFont="1" applyBorder="1" applyAlignment="1"/>
    <xf numFmtId="0" fontId="21" fillId="0" borderId="2" xfId="0" applyFont="1" applyBorder="1" applyAlignment="1">
      <alignment horizontal="center"/>
    </xf>
    <xf numFmtId="166" fontId="21" fillId="0" borderId="2" xfId="0" applyNumberFormat="1" applyFont="1" applyBorder="1" applyAlignment="1">
      <alignment horizontal="right"/>
    </xf>
    <xf numFmtId="0" fontId="8" fillId="0" borderId="0" xfId="0" applyFont="1" applyBorder="1" applyAlignment="1"/>
    <xf numFmtId="166" fontId="33" fillId="0" borderId="4" xfId="0" applyNumberFormat="1" applyFont="1" applyBorder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166" fontId="7" fillId="0" borderId="0" xfId="0" applyNumberFormat="1" applyFont="1" applyFill="1" applyAlignment="1">
      <alignment horizontal="center"/>
    </xf>
    <xf numFmtId="166" fontId="7" fillId="0" borderId="0" xfId="0" applyNumberFormat="1" applyFont="1" applyAlignment="1">
      <alignment horizontal="center"/>
    </xf>
    <xf numFmtId="167" fontId="7" fillId="0" borderId="0" xfId="0" applyNumberFormat="1" applyFont="1" applyAlignment="1">
      <alignment horizontal="center"/>
    </xf>
    <xf numFmtId="166" fontId="8" fillId="0" borderId="0" xfId="0" applyNumberFormat="1" applyFont="1" applyAlignment="1">
      <alignment horizontal="center"/>
    </xf>
    <xf numFmtId="0" fontId="0" fillId="0" borderId="2" xfId="0" applyFill="1" applyBorder="1"/>
    <xf numFmtId="49" fontId="0" fillId="0" borderId="2" xfId="0" applyNumberFormat="1" applyFill="1" applyBorder="1"/>
    <xf numFmtId="0" fontId="27" fillId="0" borderId="0" xfId="0" applyFont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 wrapText="1"/>
    </xf>
    <xf numFmtId="0" fontId="7" fillId="0" borderId="2" xfId="0" applyFont="1" applyBorder="1" applyAlignment="1">
      <alignment wrapText="1"/>
    </xf>
    <xf numFmtId="0" fontId="8" fillId="0" borderId="8" xfId="0" applyFont="1" applyBorder="1"/>
    <xf numFmtId="0" fontId="8" fillId="0" borderId="8" xfId="0" applyFont="1" applyBorder="1" applyAlignment="1">
      <alignment horizontal="center"/>
    </xf>
    <xf numFmtId="166" fontId="5" fillId="0" borderId="0" xfId="0" applyNumberFormat="1" applyFont="1" applyAlignment="1">
      <alignment horizontal="center"/>
    </xf>
    <xf numFmtId="0" fontId="20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2" fontId="7" fillId="0" borderId="0" xfId="0" applyNumberFormat="1" applyFont="1" applyFill="1" applyBorder="1" applyAlignment="1">
      <alignment horizontal="center" vertical="center"/>
    </xf>
    <xf numFmtId="4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Border="1" applyAlignment="1">
      <alignment horizontal="right" vertical="center"/>
    </xf>
    <xf numFmtId="0" fontId="35" fillId="0" borderId="2" xfId="0" applyFont="1" applyBorder="1" applyAlignment="1">
      <alignment horizontal="left" vertical="center"/>
    </xf>
    <xf numFmtId="0" fontId="34" fillId="0" borderId="0" xfId="0" applyFont="1" applyBorder="1" applyAlignment="1">
      <alignment horizontal="left" vertical="center"/>
    </xf>
    <xf numFmtId="0" fontId="12" fillId="0" borderId="0" xfId="0" applyFont="1" applyFill="1" applyBorder="1"/>
    <xf numFmtId="166" fontId="8" fillId="0" borderId="0" xfId="0" applyNumberFormat="1" applyFont="1" applyFill="1" applyBorder="1" applyAlignment="1">
      <alignment horizontal="center"/>
    </xf>
    <xf numFmtId="0" fontId="19" fillId="0" borderId="0" xfId="0" applyFont="1" applyFill="1" applyBorder="1"/>
    <xf numFmtId="0" fontId="27" fillId="0" borderId="0" xfId="0" applyFont="1"/>
    <xf numFmtId="167" fontId="8" fillId="0" borderId="0" xfId="0" applyNumberFormat="1" applyFont="1" applyFill="1"/>
    <xf numFmtId="0" fontId="24" fillId="0" borderId="0" xfId="0" applyFont="1" applyAlignment="1">
      <alignment horizontal="left"/>
    </xf>
    <xf numFmtId="167" fontId="7" fillId="0" borderId="0" xfId="0" applyNumberFormat="1" applyFont="1" applyFill="1"/>
    <xf numFmtId="167" fontId="7" fillId="0" borderId="0" xfId="0" applyNumberFormat="1" applyFont="1"/>
    <xf numFmtId="3" fontId="15" fillId="0" borderId="5" xfId="0" applyNumberFormat="1" applyFont="1" applyFill="1" applyBorder="1" applyAlignment="1">
      <alignment horizontal="center"/>
    </xf>
    <xf numFmtId="3" fontId="7" fillId="0" borderId="2" xfId="0" applyNumberFormat="1" applyFont="1" applyFill="1" applyBorder="1" applyAlignment="1">
      <alignment horizontal="center"/>
    </xf>
    <xf numFmtId="3" fontId="10" fillId="0" borderId="8" xfId="0" applyNumberFormat="1" applyFont="1" applyFill="1" applyBorder="1"/>
    <xf numFmtId="3" fontId="10" fillId="0" borderId="0" xfId="0" applyNumberFormat="1" applyFont="1" applyFill="1" applyBorder="1"/>
    <xf numFmtId="0" fontId="8" fillId="0" borderId="22" xfId="0" applyFont="1" applyFill="1" applyBorder="1"/>
    <xf numFmtId="0" fontId="8" fillId="0" borderId="6" xfId="0" applyFont="1" applyFill="1" applyBorder="1"/>
    <xf numFmtId="0" fontId="21" fillId="0" borderId="8" xfId="0" applyFont="1" applyFill="1" applyBorder="1"/>
    <xf numFmtId="0" fontId="15" fillId="0" borderId="30" xfId="0" applyFont="1" applyBorder="1" applyAlignment="1">
      <alignment horizontal="center"/>
    </xf>
    <xf numFmtId="0" fontId="15" fillId="0" borderId="22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wrapText="1"/>
    </xf>
    <xf numFmtId="2" fontId="15" fillId="0" borderId="22" xfId="0" applyNumberFormat="1" applyFont="1" applyBorder="1" applyAlignment="1">
      <alignment horizontal="center"/>
    </xf>
    <xf numFmtId="0" fontId="15" fillId="0" borderId="22" xfId="0" applyFont="1" applyBorder="1" applyAlignment="1">
      <alignment horizontal="center"/>
    </xf>
    <xf numFmtId="3" fontId="15" fillId="0" borderId="22" xfId="0" applyNumberFormat="1" applyFont="1" applyFill="1" applyBorder="1" applyAlignment="1">
      <alignment horizontal="center"/>
    </xf>
    <xf numFmtId="166" fontId="15" fillId="0" borderId="32" xfId="0" applyNumberFormat="1" applyFont="1" applyBorder="1" applyAlignment="1">
      <alignment horizontal="right"/>
    </xf>
    <xf numFmtId="0" fontId="7" fillId="0" borderId="2" xfId="0" applyFont="1" applyBorder="1" applyAlignment="1">
      <alignment horizontal="center" vertical="center" wrapText="1"/>
    </xf>
    <xf numFmtId="0" fontId="10" fillId="0" borderId="11" xfId="0" applyFont="1" applyBorder="1"/>
    <xf numFmtId="0" fontId="10" fillId="0" borderId="1" xfId="0" applyFont="1" applyBorder="1" applyAlignment="1">
      <alignment horizontal="left"/>
    </xf>
    <xf numFmtId="0" fontId="10" fillId="0" borderId="1" xfId="0" applyFont="1" applyBorder="1" applyAlignment="1">
      <alignment wrapText="1"/>
    </xf>
    <xf numFmtId="2" fontId="10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3" fontId="10" fillId="0" borderId="1" xfId="0" applyNumberFormat="1" applyFont="1" applyFill="1" applyBorder="1"/>
    <xf numFmtId="166" fontId="10" fillId="0" borderId="17" xfId="0" applyNumberFormat="1" applyFont="1" applyBorder="1" applyAlignment="1">
      <alignment horizontal="right"/>
    </xf>
    <xf numFmtId="0" fontId="7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left" wrapText="1"/>
    </xf>
    <xf numFmtId="3" fontId="7" fillId="0" borderId="26" xfId="0" applyNumberFormat="1" applyFont="1" applyFill="1" applyBorder="1" applyAlignment="1">
      <alignment horizontal="center"/>
    </xf>
    <xf numFmtId="166" fontId="7" fillId="0" borderId="29" xfId="0" applyNumberFormat="1" applyFont="1" applyBorder="1" applyAlignment="1">
      <alignment horizontal="right"/>
    </xf>
    <xf numFmtId="0" fontId="7" fillId="0" borderId="13" xfId="0" applyFont="1" applyBorder="1" applyAlignment="1">
      <alignment horizontal="center"/>
    </xf>
    <xf numFmtId="166" fontId="7" fillId="0" borderId="14" xfId="0" applyNumberFormat="1" applyFont="1" applyBorder="1" applyAlignment="1">
      <alignment horizontal="right"/>
    </xf>
    <xf numFmtId="166" fontId="8" fillId="0" borderId="14" xfId="0" applyNumberFormat="1" applyFont="1" applyBorder="1" applyAlignment="1">
      <alignment horizontal="right"/>
    </xf>
    <xf numFmtId="166" fontId="8" fillId="0" borderId="14" xfId="0" applyNumberFormat="1" applyFont="1" applyBorder="1" applyAlignment="1">
      <alignment horizontal="right" wrapText="1"/>
    </xf>
    <xf numFmtId="0" fontId="7" fillId="0" borderId="29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2" fontId="19" fillId="0" borderId="0" xfId="0" applyNumberFormat="1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3" fontId="19" fillId="0" borderId="0" xfId="0" applyNumberFormat="1" applyFont="1" applyBorder="1"/>
    <xf numFmtId="0" fontId="10" fillId="0" borderId="0" xfId="0" applyFont="1" applyAlignment="1">
      <alignment vertical="center"/>
    </xf>
    <xf numFmtId="167" fontId="28" fillId="0" borderId="0" xfId="0" applyNumberFormat="1" applyFont="1"/>
    <xf numFmtId="0" fontId="21" fillId="0" borderId="0" xfId="0" applyFont="1" applyFill="1"/>
    <xf numFmtId="2" fontId="21" fillId="0" borderId="0" xfId="0" applyNumberFormat="1" applyFont="1" applyFill="1"/>
    <xf numFmtId="2" fontId="13" fillId="0" borderId="0" xfId="0" applyNumberFormat="1" applyFont="1" applyFill="1"/>
    <xf numFmtId="0" fontId="15" fillId="0" borderId="5" xfId="0" applyFont="1" applyFill="1" applyBorder="1" applyAlignment="1">
      <alignment horizontal="center"/>
    </xf>
    <xf numFmtId="2" fontId="8" fillId="0" borderId="6" xfId="0" applyNumberFormat="1" applyFont="1" applyFill="1" applyBorder="1"/>
    <xf numFmtId="3" fontId="19" fillId="0" borderId="8" xfId="0" applyNumberFormat="1" applyFont="1" applyFill="1" applyBorder="1" applyAlignment="1">
      <alignment horizontal="center"/>
    </xf>
    <xf numFmtId="0" fontId="19" fillId="0" borderId="8" xfId="0" applyFont="1" applyFill="1" applyBorder="1"/>
    <xf numFmtId="2" fontId="19" fillId="0" borderId="8" xfId="0" applyNumberFormat="1" applyFont="1" applyFill="1" applyBorder="1"/>
    <xf numFmtId="3" fontId="19" fillId="0" borderId="0" xfId="0" applyNumberFormat="1" applyFont="1" applyFill="1" applyBorder="1" applyAlignment="1">
      <alignment horizontal="center"/>
    </xf>
    <xf numFmtId="2" fontId="19" fillId="0" borderId="0" xfId="0" applyNumberFormat="1" applyFont="1" applyFill="1" applyBorder="1"/>
    <xf numFmtId="3" fontId="8" fillId="0" borderId="6" xfId="0" applyNumberFormat="1" applyFont="1" applyFill="1" applyBorder="1" applyAlignment="1">
      <alignment horizontal="center"/>
    </xf>
    <xf numFmtId="2" fontId="8" fillId="0" borderId="2" xfId="0" applyNumberFormat="1" applyFont="1" applyFill="1" applyBorder="1"/>
    <xf numFmtId="3" fontId="8" fillId="0" borderId="1" xfId="0" applyNumberFormat="1" applyFont="1" applyFill="1" applyBorder="1" applyAlignment="1">
      <alignment horizontal="center"/>
    </xf>
    <xf numFmtId="0" fontId="8" fillId="0" borderId="1" xfId="0" applyFont="1" applyFill="1" applyBorder="1"/>
    <xf numFmtId="2" fontId="8" fillId="0" borderId="1" xfId="0" applyNumberFormat="1" applyFont="1" applyFill="1" applyBorder="1"/>
    <xf numFmtId="2" fontId="21" fillId="0" borderId="8" xfId="0" applyNumberFormat="1" applyFont="1" applyFill="1" applyBorder="1"/>
    <xf numFmtId="1" fontId="22" fillId="0" borderId="0" xfId="0" applyNumberFormat="1" applyFont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6" xfId="0" applyFont="1" applyBorder="1" applyAlignment="1">
      <alignment vertical="center" wrapText="1"/>
    </xf>
    <xf numFmtId="2" fontId="7" fillId="0" borderId="6" xfId="0" applyNumberFormat="1" applyFont="1" applyBorder="1" applyAlignment="1">
      <alignment horizontal="center" vertical="center"/>
    </xf>
    <xf numFmtId="4" fontId="7" fillId="0" borderId="6" xfId="0" applyNumberFormat="1" applyFont="1" applyBorder="1" applyAlignment="1">
      <alignment horizontal="center" vertical="center" wrapText="1"/>
    </xf>
    <xf numFmtId="166" fontId="7" fillId="0" borderId="6" xfId="0" applyNumberFormat="1" applyFont="1" applyBorder="1" applyAlignment="1">
      <alignment horizontal="right" vertical="center"/>
    </xf>
    <xf numFmtId="166" fontId="13" fillId="0" borderId="31" xfId="0" applyNumberFormat="1" applyFont="1" applyBorder="1"/>
    <xf numFmtId="0" fontId="8" fillId="0" borderId="0" xfId="0" applyFont="1" applyFill="1" applyBorder="1" applyAlignment="1"/>
    <xf numFmtId="2" fontId="8" fillId="0" borderId="6" xfId="0" applyNumberFormat="1" applyFont="1" applyBorder="1" applyAlignment="1">
      <alignment horizontal="center"/>
    </xf>
    <xf numFmtId="4" fontId="8" fillId="0" borderId="6" xfId="0" applyNumberFormat="1" applyFont="1" applyFill="1" applyBorder="1"/>
    <xf numFmtId="166" fontId="8" fillId="0" borderId="33" xfId="0" applyNumberFormat="1" applyFont="1" applyBorder="1" applyAlignment="1">
      <alignment horizontal="right"/>
    </xf>
    <xf numFmtId="0" fontId="38" fillId="0" borderId="0" xfId="0" applyFont="1" applyBorder="1"/>
    <xf numFmtId="4" fontId="7" fillId="0" borderId="0" xfId="0" applyNumberFormat="1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horizontal="left"/>
    </xf>
    <xf numFmtId="0" fontId="0" fillId="0" borderId="7" xfId="0" applyFill="1" applyBorder="1"/>
    <xf numFmtId="0" fontId="0" fillId="0" borderId="23" xfId="0" applyFill="1" applyBorder="1"/>
    <xf numFmtId="0" fontId="4" fillId="0" borderId="2" xfId="0" applyFont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10" fillId="0" borderId="8" xfId="0" applyFont="1" applyBorder="1" applyAlignment="1">
      <alignment wrapText="1"/>
    </xf>
    <xf numFmtId="0" fontId="0" fillId="0" borderId="12" xfId="0" applyFill="1" applyBorder="1"/>
    <xf numFmtId="0" fontId="0" fillId="0" borderId="0" xfId="0" applyFill="1" applyBorder="1"/>
    <xf numFmtId="0" fontId="7" fillId="0" borderId="34" xfId="0" applyFont="1" applyBorder="1" applyAlignment="1">
      <alignment horizontal="center"/>
    </xf>
    <xf numFmtId="2" fontId="7" fillId="0" borderId="26" xfId="0" applyNumberFormat="1" applyFont="1" applyFill="1" applyBorder="1" applyAlignment="1">
      <alignment horizontal="center"/>
    </xf>
    <xf numFmtId="168" fontId="7" fillId="0" borderId="2" xfId="0" applyNumberFormat="1" applyFont="1" applyFill="1" applyBorder="1" applyAlignment="1">
      <alignment horizontal="center" vertical="center" wrapText="1"/>
    </xf>
    <xf numFmtId="0" fontId="20" fillId="0" borderId="0" xfId="0" applyFont="1" applyBorder="1"/>
    <xf numFmtId="0" fontId="8" fillId="0" borderId="0" xfId="5" applyFont="1"/>
    <xf numFmtId="2" fontId="8" fillId="0" borderId="0" xfId="5" applyNumberFormat="1" applyFont="1" applyFill="1"/>
    <xf numFmtId="0" fontId="8" fillId="0" borderId="0" xfId="5" applyFont="1" applyFill="1"/>
    <xf numFmtId="0" fontId="10" fillId="0" borderId="0" xfId="5" applyFont="1" applyAlignment="1">
      <alignment horizontal="left"/>
    </xf>
    <xf numFmtId="166" fontId="8" fillId="0" borderId="0" xfId="5" applyNumberFormat="1" applyFont="1"/>
    <xf numFmtId="0" fontId="15" fillId="0" borderId="3" xfId="5" applyFont="1" applyBorder="1" applyAlignment="1">
      <alignment horizontal="left"/>
    </xf>
    <xf numFmtId="0" fontId="15" fillId="0" borderId="5" xfId="5" applyFont="1" applyBorder="1" applyAlignment="1">
      <alignment horizontal="center" vertical="center"/>
    </xf>
    <xf numFmtId="0" fontId="15" fillId="0" borderId="5" xfId="5" applyFont="1" applyBorder="1" applyAlignment="1">
      <alignment horizontal="center" wrapText="1"/>
    </xf>
    <xf numFmtId="2" fontId="15" fillId="0" borderId="5" xfId="5" applyNumberFormat="1" applyFont="1" applyFill="1" applyBorder="1" applyAlignment="1">
      <alignment horizontal="center"/>
    </xf>
    <xf numFmtId="0" fontId="15" fillId="0" borderId="5" xfId="5" applyFont="1" applyFill="1" applyBorder="1" applyAlignment="1">
      <alignment horizontal="center"/>
    </xf>
    <xf numFmtId="166" fontId="15" fillId="0" borderId="4" xfId="5" applyNumberFormat="1" applyFont="1" applyBorder="1" applyAlignment="1">
      <alignment horizontal="center"/>
    </xf>
    <xf numFmtId="0" fontId="8" fillId="0" borderId="6" xfId="5" applyFont="1" applyFill="1" applyBorder="1" applyAlignment="1">
      <alignment horizontal="center"/>
    </xf>
    <xf numFmtId="0" fontId="8" fillId="0" borderId="6" xfId="5" applyFont="1" applyFill="1" applyBorder="1"/>
    <xf numFmtId="0" fontId="24" fillId="0" borderId="6" xfId="5" applyFont="1" applyFill="1" applyBorder="1" applyAlignment="1">
      <alignment wrapText="1"/>
    </xf>
    <xf numFmtId="2" fontId="7" fillId="0" borderId="6" xfId="5" applyNumberFormat="1" applyFont="1" applyFill="1" applyBorder="1" applyAlignment="1">
      <alignment horizontal="center"/>
    </xf>
    <xf numFmtId="2" fontId="8" fillId="0" borderId="6" xfId="5" applyNumberFormat="1" applyFont="1" applyFill="1" applyBorder="1"/>
    <xf numFmtId="166" fontId="8" fillId="0" borderId="6" xfId="5" applyNumberFormat="1" applyFont="1" applyFill="1" applyBorder="1"/>
    <xf numFmtId="0" fontId="19" fillId="0" borderId="7" xfId="5" applyFont="1" applyBorder="1" applyAlignment="1">
      <alignment horizontal="left"/>
    </xf>
    <xf numFmtId="0" fontId="19" fillId="0" borderId="8" xfId="5" applyFont="1" applyBorder="1"/>
    <xf numFmtId="0" fontId="19" fillId="0" borderId="8" xfId="5" applyFont="1" applyBorder="1" applyAlignment="1">
      <alignment wrapText="1"/>
    </xf>
    <xf numFmtId="2" fontId="19" fillId="0" borderId="8" xfId="5" applyNumberFormat="1" applyFont="1" applyFill="1" applyBorder="1" applyAlignment="1">
      <alignment horizontal="center"/>
    </xf>
    <xf numFmtId="0" fontId="19" fillId="0" borderId="8" xfId="5" applyFont="1" applyFill="1" applyBorder="1"/>
    <xf numFmtId="2" fontId="19" fillId="0" borderId="8" xfId="5" applyNumberFormat="1" applyFont="1" applyFill="1" applyBorder="1"/>
    <xf numFmtId="166" fontId="19" fillId="0" borderId="9" xfId="5" applyNumberFormat="1" applyFont="1" applyBorder="1"/>
    <xf numFmtId="0" fontId="20" fillId="0" borderId="0" xfId="5" applyFont="1" applyBorder="1" applyAlignment="1">
      <alignment horizontal="left"/>
    </xf>
    <xf numFmtId="0" fontId="19" fillId="0" borderId="0" xfId="5" applyFont="1" applyBorder="1"/>
    <xf numFmtId="0" fontId="19" fillId="0" borderId="0" xfId="5" applyFont="1" applyBorder="1" applyAlignment="1">
      <alignment wrapText="1"/>
    </xf>
    <xf numFmtId="2" fontId="19" fillId="0" borderId="0" xfId="5" applyNumberFormat="1" applyFont="1" applyFill="1" applyBorder="1" applyAlignment="1">
      <alignment horizontal="center"/>
    </xf>
    <xf numFmtId="0" fontId="19" fillId="0" borderId="0" xfId="5" applyFont="1" applyFill="1" applyBorder="1"/>
    <xf numFmtId="2" fontId="19" fillId="0" borderId="0" xfId="5" applyNumberFormat="1" applyFont="1" applyFill="1" applyBorder="1"/>
    <xf numFmtId="166" fontId="19" fillId="0" borderId="0" xfId="5" applyNumberFormat="1" applyFont="1" applyBorder="1"/>
    <xf numFmtId="169" fontId="7" fillId="0" borderId="6" xfId="0" applyNumberFormat="1" applyFont="1" applyFill="1" applyBorder="1" applyAlignment="1">
      <alignment horizontal="center"/>
    </xf>
    <xf numFmtId="0" fontId="42" fillId="0" borderId="0" xfId="5" applyFont="1" applyAlignment="1">
      <alignment horizontal="left"/>
    </xf>
    <xf numFmtId="0" fontId="7" fillId="0" borderId="0" xfId="5" applyFont="1"/>
    <xf numFmtId="2" fontId="7" fillId="0" borderId="0" xfId="5" applyNumberFormat="1" applyFont="1" applyFill="1"/>
    <xf numFmtId="0" fontId="7" fillId="0" borderId="0" xfId="5" applyFont="1" applyFill="1"/>
    <xf numFmtId="166" fontId="7" fillId="0" borderId="0" xfId="5" applyNumberFormat="1" applyFont="1" applyAlignment="1">
      <alignment horizontal="right"/>
    </xf>
    <xf numFmtId="0" fontId="20" fillId="0" borderId="0" xfId="0" applyFont="1" applyFill="1" applyBorder="1"/>
    <xf numFmtId="0" fontId="20" fillId="0" borderId="0" xfId="0" applyFont="1" applyAlignment="1">
      <alignment horizontal="left"/>
    </xf>
    <xf numFmtId="0" fontId="20" fillId="0" borderId="0" xfId="0" applyFont="1" applyBorder="1" applyAlignment="1">
      <alignment wrapText="1"/>
    </xf>
    <xf numFmtId="0" fontId="20" fillId="0" borderId="0" xfId="0" applyFont="1" applyBorder="1" applyAlignment="1">
      <alignment horizontal="center"/>
    </xf>
    <xf numFmtId="0" fontId="20" fillId="0" borderId="1" xfId="0" applyFont="1" applyBorder="1" applyAlignment="1">
      <alignment wrapText="1"/>
    </xf>
    <xf numFmtId="0" fontId="20" fillId="0" borderId="1" xfId="0" applyFont="1" applyBorder="1" applyAlignment="1">
      <alignment horizontal="center"/>
    </xf>
    <xf numFmtId="0" fontId="20" fillId="0" borderId="1" xfId="0" applyFont="1" applyFill="1" applyBorder="1"/>
    <xf numFmtId="0" fontId="20" fillId="0" borderId="1" xfId="0" applyFont="1" applyBorder="1"/>
    <xf numFmtId="0" fontId="20" fillId="0" borderId="8" xfId="0" applyFont="1" applyBorder="1" applyAlignment="1">
      <alignment wrapText="1"/>
    </xf>
    <xf numFmtId="0" fontId="20" fillId="0" borderId="8" xfId="0" applyFont="1" applyBorder="1" applyAlignment="1">
      <alignment horizontal="center"/>
    </xf>
    <xf numFmtId="0" fontId="20" fillId="0" borderId="8" xfId="0" applyFont="1" applyFill="1" applyBorder="1"/>
    <xf numFmtId="0" fontId="20" fillId="0" borderId="8" xfId="0" applyFont="1" applyBorder="1"/>
    <xf numFmtId="2" fontId="20" fillId="0" borderId="1" xfId="0" applyNumberFormat="1" applyFont="1" applyFill="1" applyBorder="1" applyAlignment="1">
      <alignment horizontal="center"/>
    </xf>
    <xf numFmtId="166" fontId="20" fillId="0" borderId="1" xfId="0" applyNumberFormat="1" applyFont="1" applyBorder="1"/>
    <xf numFmtId="0" fontId="8" fillId="0" borderId="6" xfId="0" applyFont="1" applyFill="1" applyBorder="1" applyAlignment="1">
      <alignment wrapText="1"/>
    </xf>
    <xf numFmtId="2" fontId="7" fillId="0" borderId="0" xfId="0" applyNumberFormat="1" applyFont="1" applyBorder="1" applyAlignment="1">
      <alignment horizontal="center" vertical="center"/>
    </xf>
    <xf numFmtId="49" fontId="0" fillId="0" borderId="2" xfId="0" applyNumberFormat="1" applyFont="1" applyFill="1" applyBorder="1"/>
    <xf numFmtId="0" fontId="7" fillId="0" borderId="7" xfId="4" applyFont="1" applyFill="1" applyBorder="1" applyAlignment="1">
      <alignment wrapText="1"/>
    </xf>
    <xf numFmtId="0" fontId="0" fillId="0" borderId="2" xfId="0" applyFill="1" applyBorder="1" applyAlignment="1">
      <alignment horizontal="center"/>
    </xf>
    <xf numFmtId="0" fontId="9" fillId="0" borderId="0" xfId="2" applyFont="1" applyFill="1" applyBorder="1" applyAlignment="1">
      <alignment horizontal="right" wrapText="1"/>
    </xf>
    <xf numFmtId="2" fontId="8" fillId="0" borderId="8" xfId="0" applyNumberFormat="1" applyFont="1" applyBorder="1"/>
    <xf numFmtId="49" fontId="0" fillId="0" borderId="26" xfId="0" applyNumberFormat="1" applyFill="1" applyBorder="1"/>
    <xf numFmtId="0" fontId="0" fillId="0" borderId="26" xfId="0" applyFill="1" applyBorder="1" applyAlignment="1">
      <alignment horizontal="center"/>
    </xf>
    <xf numFmtId="49" fontId="0" fillId="0" borderId="15" xfId="0" applyNumberFormat="1" applyFont="1" applyFill="1" applyBorder="1"/>
    <xf numFmtId="0" fontId="0" fillId="0" borderId="15" xfId="0" applyFill="1" applyBorder="1" applyAlignment="1">
      <alignment horizontal="center"/>
    </xf>
    <xf numFmtId="2" fontId="7" fillId="0" borderId="6" xfId="0" applyNumberFormat="1" applyFont="1" applyFill="1" applyBorder="1" applyAlignment="1">
      <alignment horizontal="right" vertical="center" wrapText="1"/>
    </xf>
    <xf numFmtId="2" fontId="7" fillId="0" borderId="2" xfId="0" applyNumberFormat="1" applyFont="1" applyBorder="1" applyAlignment="1">
      <alignment horizontal="right" vertical="center" wrapText="1"/>
    </xf>
    <xf numFmtId="2" fontId="7" fillId="0" borderId="2" xfId="0" applyNumberFormat="1" applyFont="1" applyFill="1" applyBorder="1" applyAlignment="1">
      <alignment horizontal="right" vertical="center" wrapText="1"/>
    </xf>
    <xf numFmtId="2" fontId="8" fillId="0" borderId="2" xfId="0" applyNumberFormat="1" applyFont="1" applyFill="1" applyBorder="1" applyAlignment="1">
      <alignment horizontal="right"/>
    </xf>
    <xf numFmtId="0" fontId="43" fillId="2" borderId="0" xfId="0" applyFont="1" applyFill="1" applyBorder="1" applyAlignment="1">
      <alignment wrapText="1" shrinkToFit="1"/>
    </xf>
    <xf numFmtId="166" fontId="8" fillId="0" borderId="22" xfId="0" applyNumberFormat="1" applyFont="1" applyFill="1" applyBorder="1"/>
    <xf numFmtId="0" fontId="12" fillId="0" borderId="14" xfId="0" applyFont="1" applyFill="1" applyBorder="1" applyAlignment="1">
      <alignment horizontal="center"/>
    </xf>
    <xf numFmtId="166" fontId="8" fillId="0" borderId="15" xfId="0" applyNumberFormat="1" applyFont="1" applyFill="1" applyBorder="1"/>
    <xf numFmtId="49" fontId="8" fillId="0" borderId="0" xfId="0" applyNumberFormat="1" applyFont="1" applyFill="1" applyBorder="1"/>
    <xf numFmtId="0" fontId="7" fillId="0" borderId="0" xfId="4" applyFont="1" applyFill="1" applyBorder="1" applyAlignment="1">
      <alignment wrapText="1"/>
    </xf>
    <xf numFmtId="49" fontId="8" fillId="0" borderId="8" xfId="0" applyNumberFormat="1" applyFont="1" applyFill="1" applyBorder="1"/>
    <xf numFmtId="0" fontId="7" fillId="0" borderId="8" xfId="4" applyFont="1" applyFill="1" applyBorder="1" applyAlignment="1">
      <alignment wrapText="1"/>
    </xf>
    <xf numFmtId="0" fontId="5" fillId="0" borderId="0" xfId="0" applyFont="1" applyFill="1"/>
    <xf numFmtId="0" fontId="31" fillId="0" borderId="0" xfId="0" applyFont="1" applyFill="1" applyAlignment="1">
      <alignment horizontal="center"/>
    </xf>
    <xf numFmtId="0" fontId="31" fillId="0" borderId="0" xfId="0" applyFont="1" applyFill="1" applyBorder="1" applyAlignment="1">
      <alignment horizontal="center"/>
    </xf>
    <xf numFmtId="166" fontId="18" fillId="0" borderId="0" xfId="0" applyNumberFormat="1" applyFont="1" applyFill="1" applyBorder="1" applyAlignment="1">
      <alignment horizontal="right"/>
    </xf>
    <xf numFmtId="166" fontId="5" fillId="0" borderId="0" xfId="0" applyNumberFormat="1" applyFont="1" applyBorder="1" applyAlignment="1">
      <alignment horizontal="right"/>
    </xf>
    <xf numFmtId="166" fontId="0" fillId="0" borderId="0" xfId="0" applyNumberFormat="1"/>
    <xf numFmtId="0" fontId="45" fillId="0" borderId="2" xfId="0" applyFont="1" applyFill="1" applyBorder="1" applyAlignment="1">
      <alignment vertical="center"/>
    </xf>
    <xf numFmtId="0" fontId="45" fillId="0" borderId="2" xfId="0" applyFont="1" applyFill="1" applyBorder="1" applyAlignment="1">
      <alignment horizontal="center"/>
    </xf>
    <xf numFmtId="0" fontId="0" fillId="0" borderId="6" xfId="0" applyFill="1" applyBorder="1"/>
    <xf numFmtId="0" fontId="7" fillId="0" borderId="2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45" fillId="0" borderId="2" xfId="0" applyFont="1" applyFill="1" applyBorder="1" applyAlignment="1">
      <alignment horizontal="center" vertical="center"/>
    </xf>
    <xf numFmtId="0" fontId="45" fillId="0" borderId="2" xfId="0" applyFont="1" applyFill="1" applyBorder="1"/>
    <xf numFmtId="0" fontId="45" fillId="0" borderId="2" xfId="0" applyFont="1" applyFill="1" applyBorder="1" applyAlignment="1">
      <alignment wrapText="1"/>
    </xf>
    <xf numFmtId="0" fontId="7" fillId="0" borderId="2" xfId="0" applyFont="1" applyFill="1" applyBorder="1" applyAlignment="1">
      <alignment wrapText="1"/>
    </xf>
    <xf numFmtId="0" fontId="26" fillId="0" borderId="2" xfId="0" applyFont="1" applyBorder="1"/>
    <xf numFmtId="0" fontId="8" fillId="0" borderId="25" xfId="0" applyFont="1" applyFill="1" applyBorder="1" applyAlignment="1">
      <alignment horizontal="center"/>
    </xf>
    <xf numFmtId="0" fontId="8" fillId="0" borderId="24" xfId="0" applyFont="1" applyFill="1" applyBorder="1"/>
    <xf numFmtId="0" fontId="8" fillId="0" borderId="22" xfId="0" applyFont="1" applyFill="1" applyBorder="1" applyAlignment="1">
      <alignment horizontal="center"/>
    </xf>
    <xf numFmtId="0" fontId="7" fillId="0" borderId="7" xfId="2" applyFont="1" applyFill="1" applyBorder="1" applyAlignment="1">
      <alignment wrapText="1"/>
    </xf>
    <xf numFmtId="0" fontId="7" fillId="0" borderId="7" xfId="0" applyFont="1" applyFill="1" applyBorder="1"/>
    <xf numFmtId="0" fontId="7" fillId="0" borderId="7" xfId="3" applyFont="1" applyFill="1" applyBorder="1" applyAlignment="1">
      <alignment wrapText="1"/>
    </xf>
    <xf numFmtId="0" fontId="7" fillId="0" borderId="2" xfId="3" applyFont="1" applyFill="1" applyBorder="1" applyAlignment="1">
      <alignment wrapText="1"/>
    </xf>
    <xf numFmtId="0" fontId="8" fillId="0" borderId="18" xfId="0" applyFont="1" applyFill="1" applyBorder="1" applyAlignment="1">
      <alignment horizontal="center"/>
    </xf>
    <xf numFmtId="0" fontId="7" fillId="0" borderId="15" xfId="2" applyFont="1" applyFill="1" applyBorder="1" applyAlignment="1">
      <alignment wrapText="1"/>
    </xf>
    <xf numFmtId="0" fontId="8" fillId="0" borderId="15" xfId="0" applyFont="1" applyFill="1" applyBorder="1" applyAlignment="1">
      <alignment horizontal="center"/>
    </xf>
    <xf numFmtId="0" fontId="8" fillId="0" borderId="0" xfId="0" applyFont="1" applyAlignment="1">
      <alignment horizontal="right"/>
    </xf>
    <xf numFmtId="0" fontId="7" fillId="0" borderId="0" xfId="0" applyFont="1" applyFill="1" applyAlignment="1">
      <alignment horizontal="right"/>
    </xf>
    <xf numFmtId="0" fontId="13" fillId="0" borderId="0" xfId="0" applyFont="1" applyFill="1" applyAlignment="1">
      <alignment horizontal="center"/>
    </xf>
    <xf numFmtId="166" fontId="8" fillId="0" borderId="0" xfId="0" applyNumberFormat="1" applyFont="1" applyFill="1"/>
    <xf numFmtId="0" fontId="25" fillId="0" borderId="0" xfId="0" applyFont="1" applyFill="1" applyBorder="1" applyAlignment="1">
      <alignment horizontal="center"/>
    </xf>
    <xf numFmtId="165" fontId="19" fillId="0" borderId="0" xfId="0" applyNumberFormat="1" applyFont="1" applyFill="1" applyAlignment="1">
      <alignment horizontal="center"/>
    </xf>
    <xf numFmtId="0" fontId="25" fillId="0" borderId="0" xfId="0" applyFont="1" applyFill="1" applyBorder="1"/>
    <xf numFmtId="0" fontId="24" fillId="0" borderId="5" xfId="0" applyFont="1" applyFill="1" applyBorder="1" applyAlignment="1">
      <alignment horizontal="center"/>
    </xf>
    <xf numFmtId="0" fontId="12" fillId="0" borderId="27" xfId="0" applyFont="1" applyFill="1" applyBorder="1" applyAlignment="1">
      <alignment horizontal="center"/>
    </xf>
    <xf numFmtId="0" fontId="12" fillId="0" borderId="16" xfId="0" applyFont="1" applyFill="1" applyBorder="1" applyAlignment="1">
      <alignment horizontal="center"/>
    </xf>
    <xf numFmtId="0" fontId="20" fillId="0" borderId="0" xfId="5" applyFont="1" applyBorder="1" applyAlignment="1">
      <alignment horizontal="left"/>
    </xf>
    <xf numFmtId="0" fontId="49" fillId="0" borderId="0" xfId="0" applyFont="1"/>
    <xf numFmtId="0" fontId="0" fillId="0" borderId="0" xfId="0" applyFont="1"/>
    <xf numFmtId="0" fontId="0" fillId="0" borderId="0" xfId="0" applyFont="1" applyAlignment="1">
      <alignment wrapText="1"/>
    </xf>
    <xf numFmtId="2" fontId="0" fillId="0" borderId="0" xfId="0" applyNumberFormat="1" applyFont="1" applyFill="1"/>
    <xf numFmtId="0" fontId="0" fillId="0" borderId="0" xfId="0" applyFont="1" applyAlignment="1">
      <alignment horizontal="center"/>
    </xf>
    <xf numFmtId="2" fontId="0" fillId="0" borderId="0" xfId="0" applyNumberFormat="1" applyFont="1"/>
    <xf numFmtId="166" fontId="0" fillId="0" borderId="0" xfId="0" applyNumberFormat="1" applyFont="1"/>
    <xf numFmtId="0" fontId="50" fillId="0" borderId="0" xfId="0" applyFont="1" applyFill="1"/>
    <xf numFmtId="0" fontId="0" fillId="0" borderId="0" xfId="0" applyFont="1" applyFill="1"/>
    <xf numFmtId="0" fontId="0" fillId="0" borderId="0" xfId="0" applyFont="1" applyFill="1" applyAlignment="1">
      <alignment wrapText="1"/>
    </xf>
    <xf numFmtId="0" fontId="51" fillId="0" borderId="0" xfId="0" applyFont="1"/>
    <xf numFmtId="0" fontId="52" fillId="0" borderId="3" xfId="0" applyFont="1" applyBorder="1" applyAlignment="1">
      <alignment horizontal="center"/>
    </xf>
    <xf numFmtId="0" fontId="52" fillId="0" borderId="5" xfId="0" applyFont="1" applyBorder="1" applyAlignment="1">
      <alignment horizontal="center" vertical="center"/>
    </xf>
    <xf numFmtId="0" fontId="52" fillId="0" borderId="5" xfId="0" applyFont="1" applyBorder="1" applyAlignment="1">
      <alignment horizontal="center" wrapText="1"/>
    </xf>
    <xf numFmtId="2" fontId="52" fillId="0" borderId="5" xfId="0" applyNumberFormat="1" applyFont="1" applyFill="1" applyBorder="1" applyAlignment="1">
      <alignment horizontal="center"/>
    </xf>
    <xf numFmtId="0" fontId="52" fillId="0" borderId="5" xfId="0" applyFont="1" applyBorder="1" applyAlignment="1">
      <alignment horizontal="center"/>
    </xf>
    <xf numFmtId="2" fontId="52" fillId="0" borderId="5" xfId="0" applyNumberFormat="1" applyFont="1" applyBorder="1" applyAlignment="1">
      <alignment horizontal="center"/>
    </xf>
    <xf numFmtId="166" fontId="52" fillId="0" borderId="4" xfId="0" applyNumberFormat="1" applyFont="1" applyBorder="1" applyAlignment="1">
      <alignment horizontal="center"/>
    </xf>
    <xf numFmtId="0" fontId="37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wrapText="1"/>
    </xf>
    <xf numFmtId="2" fontId="0" fillId="0" borderId="2" xfId="0" applyNumberFormat="1" applyFont="1" applyFill="1" applyBorder="1" applyAlignment="1">
      <alignment horizontal="center"/>
    </xf>
    <xf numFmtId="2" fontId="0" fillId="0" borderId="2" xfId="0" applyNumberFormat="1" applyFont="1" applyBorder="1"/>
    <xf numFmtId="166" fontId="0" fillId="0" borderId="35" xfId="0" applyNumberFormat="1" applyFont="1" applyBorder="1"/>
    <xf numFmtId="0" fontId="0" fillId="0" borderId="0" xfId="0" applyAlignment="1">
      <alignment horizontal="center"/>
    </xf>
    <xf numFmtId="0" fontId="45" fillId="0" borderId="2" xfId="0" applyFont="1" applyBorder="1" applyAlignment="1">
      <alignment horizontal="center"/>
    </xf>
    <xf numFmtId="0" fontId="45" fillId="0" borderId="2" xfId="0" applyFont="1" applyBorder="1" applyAlignment="1">
      <alignment wrapText="1"/>
    </xf>
    <xf numFmtId="2" fontId="45" fillId="0" borderId="2" xfId="0" applyNumberFormat="1" applyFont="1" applyFill="1" applyBorder="1" applyAlignment="1">
      <alignment horizontal="center"/>
    </xf>
    <xf numFmtId="2" fontId="45" fillId="0" borderId="2" xfId="0" applyNumberFormat="1" applyFont="1" applyBorder="1"/>
    <xf numFmtId="166" fontId="45" fillId="0" borderId="2" xfId="0" applyNumberFormat="1" applyFont="1" applyBorder="1"/>
    <xf numFmtId="0" fontId="45" fillId="0" borderId="0" xfId="0" applyFont="1" applyAlignment="1">
      <alignment horizontal="center"/>
    </xf>
    <xf numFmtId="0" fontId="45" fillId="0" borderId="0" xfId="0" applyFont="1"/>
    <xf numFmtId="0" fontId="45" fillId="0" borderId="0" xfId="0" applyFont="1" applyBorder="1" applyAlignment="1">
      <alignment horizontal="center"/>
    </xf>
    <xf numFmtId="0" fontId="45" fillId="0" borderId="0" xfId="0" applyFont="1" applyBorder="1" applyAlignment="1">
      <alignment wrapText="1"/>
    </xf>
    <xf numFmtId="2" fontId="45" fillId="0" borderId="0" xfId="0" applyNumberFormat="1" applyFont="1" applyFill="1" applyBorder="1" applyAlignment="1">
      <alignment horizontal="center"/>
    </xf>
    <xf numFmtId="2" fontId="45" fillId="0" borderId="0" xfId="0" applyNumberFormat="1" applyFont="1" applyBorder="1"/>
    <xf numFmtId="166" fontId="45" fillId="0" borderId="36" xfId="0" applyNumberFormat="1" applyFont="1" applyBorder="1"/>
    <xf numFmtId="0" fontId="44" fillId="0" borderId="7" xfId="0" applyFont="1" applyBorder="1"/>
    <xf numFmtId="0" fontId="44" fillId="0" borderId="8" xfId="0" applyFont="1" applyBorder="1"/>
    <xf numFmtId="0" fontId="44" fillId="0" borderId="8" xfId="0" applyFont="1" applyBorder="1" applyAlignment="1">
      <alignment wrapText="1"/>
    </xf>
    <xf numFmtId="2" fontId="44" fillId="0" borderId="8" xfId="0" applyNumberFormat="1" applyFont="1" applyFill="1" applyBorder="1" applyAlignment="1">
      <alignment horizontal="center"/>
    </xf>
    <xf numFmtId="0" fontId="44" fillId="0" borderId="8" xfId="0" applyFont="1" applyBorder="1" applyAlignment="1">
      <alignment horizontal="center"/>
    </xf>
    <xf numFmtId="2" fontId="44" fillId="0" borderId="8" xfId="0" applyNumberFormat="1" applyFont="1" applyBorder="1"/>
    <xf numFmtId="166" fontId="44" fillId="0" borderId="9" xfId="0" applyNumberFormat="1" applyFont="1" applyBorder="1"/>
    <xf numFmtId="0" fontId="49" fillId="0" borderId="7" xfId="0" applyFont="1" applyBorder="1"/>
    <xf numFmtId="0" fontId="49" fillId="0" borderId="8" xfId="0" applyFont="1" applyBorder="1"/>
    <xf numFmtId="0" fontId="49" fillId="0" borderId="8" xfId="0" applyFont="1" applyBorder="1" applyAlignment="1">
      <alignment wrapText="1"/>
    </xf>
    <xf numFmtId="0" fontId="49" fillId="0" borderId="8" xfId="0" applyFont="1" applyBorder="1" applyAlignment="1">
      <alignment horizontal="center"/>
    </xf>
    <xf numFmtId="2" fontId="49" fillId="0" borderId="8" xfId="0" applyNumberFormat="1" applyFont="1" applyBorder="1"/>
    <xf numFmtId="166" fontId="49" fillId="0" borderId="9" xfId="0" applyNumberFormat="1" applyFont="1" applyBorder="1"/>
    <xf numFmtId="0" fontId="0" fillId="0" borderId="0" xfId="0" applyAlignment="1">
      <alignment horizontal="left"/>
    </xf>
    <xf numFmtId="0" fontId="0" fillId="0" borderId="0" xfId="0" applyAlignment="1">
      <alignment wrapText="1"/>
    </xf>
    <xf numFmtId="2" fontId="0" fillId="0" borderId="0" xfId="0" applyNumberFormat="1" applyFill="1"/>
    <xf numFmtId="2" fontId="0" fillId="0" borderId="0" xfId="0" applyNumberFormat="1"/>
    <xf numFmtId="0" fontId="50" fillId="0" borderId="0" xfId="0" applyFont="1"/>
    <xf numFmtId="167" fontId="0" fillId="0" borderId="0" xfId="0" applyNumberFormat="1" applyAlignment="1">
      <alignment horizontal="center"/>
    </xf>
    <xf numFmtId="167" fontId="0" fillId="0" borderId="0" xfId="0" applyNumberFormat="1"/>
    <xf numFmtId="0" fontId="0" fillId="0" borderId="0" xfId="0" applyFill="1"/>
    <xf numFmtId="0" fontId="53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44" fillId="0" borderId="0" xfId="0" applyFont="1"/>
    <xf numFmtId="0" fontId="44" fillId="0" borderId="1" xfId="0" applyFont="1" applyFill="1" applyBorder="1"/>
    <xf numFmtId="0" fontId="24" fillId="0" borderId="1" xfId="0" applyFont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166" fontId="8" fillId="0" borderId="0" xfId="0" applyNumberFormat="1" applyFont="1" applyFill="1" applyBorder="1"/>
    <xf numFmtId="2" fontId="0" fillId="0" borderId="8" xfId="0" applyNumberFormat="1" applyFont="1" applyFill="1" applyBorder="1"/>
    <xf numFmtId="0" fontId="8" fillId="0" borderId="7" xfId="0" applyFont="1" applyBorder="1" applyAlignment="1"/>
    <xf numFmtId="0" fontId="8" fillId="0" borderId="8" xfId="0" applyFont="1" applyBorder="1" applyAlignment="1"/>
    <xf numFmtId="0" fontId="8" fillId="0" borderId="9" xfId="0" applyFont="1" applyBorder="1" applyAlignment="1"/>
    <xf numFmtId="0" fontId="33" fillId="0" borderId="19" xfId="0" applyFont="1" applyBorder="1" applyAlignment="1"/>
    <xf numFmtId="0" fontId="8" fillId="0" borderId="20" xfId="0" applyFont="1" applyBorder="1" applyAlignment="1"/>
    <xf numFmtId="0" fontId="8" fillId="0" borderId="21" xfId="0" applyFont="1" applyBorder="1" applyAlignment="1"/>
    <xf numFmtId="0" fontId="20" fillId="0" borderId="0" xfId="0" applyFont="1" applyAlignment="1">
      <alignment vertical="center" wrapText="1"/>
    </xf>
    <xf numFmtId="0" fontId="48" fillId="0" borderId="0" xfId="0" applyFont="1" applyAlignment="1">
      <alignment vertical="center" wrapText="1"/>
    </xf>
    <xf numFmtId="0" fontId="0" fillId="0" borderId="0" xfId="0" applyAlignment="1"/>
    <xf numFmtId="0" fontId="20" fillId="0" borderId="0" xfId="5" applyFont="1" applyBorder="1" applyAlignment="1">
      <alignment horizontal="left"/>
    </xf>
    <xf numFmtId="0" fontId="41" fillId="0" borderId="0" xfId="0" applyFont="1" applyAlignment="1">
      <alignment horizontal="left"/>
    </xf>
    <xf numFmtId="4" fontId="7" fillId="0" borderId="0" xfId="0" applyNumberFormat="1" applyFont="1" applyFill="1" applyBorder="1" applyAlignment="1">
      <alignment horizontal="right" vertical="center" wrapText="1"/>
    </xf>
    <xf numFmtId="0" fontId="0" fillId="0" borderId="0" xfId="0" applyFill="1" applyBorder="1" applyAlignment="1"/>
    <xf numFmtId="0" fontId="24" fillId="0" borderId="0" xfId="0" applyFont="1" applyBorder="1" applyAlignment="1">
      <alignment wrapText="1"/>
    </xf>
    <xf numFmtId="0" fontId="24" fillId="0" borderId="0" xfId="0" applyFont="1" applyAlignment="1">
      <alignment horizontal="center" wrapText="1"/>
    </xf>
    <xf numFmtId="0" fontId="24" fillId="0" borderId="0" xfId="0" applyFont="1" applyAlignment="1">
      <alignment wrapText="1"/>
    </xf>
    <xf numFmtId="166" fontId="24" fillId="0" borderId="0" xfId="0" applyNumberFormat="1" applyFont="1" applyAlignment="1">
      <alignment wrapText="1"/>
    </xf>
    <xf numFmtId="0" fontId="24" fillId="0" borderId="8" xfId="0" applyFont="1" applyBorder="1" applyAlignment="1">
      <alignment wrapText="1"/>
    </xf>
    <xf numFmtId="0" fontId="37" fillId="0" borderId="8" xfId="0" applyFont="1" applyBorder="1" applyAlignment="1">
      <alignment wrapText="1"/>
    </xf>
  </cellXfs>
  <cellStyles count="6">
    <cellStyle name="normální" xfId="0" builtinId="0"/>
    <cellStyle name="normální 11" xfId="5"/>
    <cellStyle name="normální 3" xfId="3"/>
    <cellStyle name="normální 7" xfId="4"/>
    <cellStyle name="normální 9" xfId="2"/>
    <cellStyle name="TableStyleLight1" xfId="1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D32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44"/>
  <sheetViews>
    <sheetView topLeftCell="A2" zoomScaleNormal="100" workbookViewId="0">
      <selection activeCell="I34" sqref="I34"/>
    </sheetView>
  </sheetViews>
  <sheetFormatPr defaultRowHeight="15"/>
  <cols>
    <col min="1" max="1" width="4.140625" style="4" customWidth="1"/>
    <col min="2" max="2" width="5.28515625" style="4" customWidth="1"/>
    <col min="3" max="3" width="47" style="4" customWidth="1"/>
    <col min="4" max="4" width="10.5703125" style="4" customWidth="1"/>
    <col min="5" max="5" width="4.85546875" style="62" customWidth="1"/>
    <col min="6" max="6" width="19.28515625" style="56" customWidth="1"/>
    <col min="7" max="7" width="14.85546875" style="202" customWidth="1"/>
    <col min="8" max="8" width="12.42578125" style="93" bestFit="1" customWidth="1"/>
    <col min="9" max="16384" width="9.140625" style="4"/>
  </cols>
  <sheetData>
    <row r="1" spans="2:8" ht="34.5" customHeight="1"/>
    <row r="2" spans="2:8" ht="21">
      <c r="B2" s="173" t="s">
        <v>0</v>
      </c>
    </row>
    <row r="3" spans="2:8" ht="8.25" customHeight="1"/>
    <row r="4" spans="2:8" ht="18.75">
      <c r="B4" s="157" t="s">
        <v>1</v>
      </c>
      <c r="C4" s="103"/>
      <c r="D4" s="103"/>
      <c r="E4" s="123"/>
      <c r="F4" s="390"/>
    </row>
    <row r="5" spans="2:8" ht="6" customHeight="1">
      <c r="B5" s="157"/>
      <c r="C5" s="103"/>
      <c r="D5" s="103"/>
      <c r="E5" s="123"/>
      <c r="F5" s="174"/>
    </row>
    <row r="6" spans="2:8" s="16" customFormat="1">
      <c r="C6" s="175" t="s">
        <v>2</v>
      </c>
      <c r="D6" s="176"/>
      <c r="E6" s="176"/>
      <c r="F6" s="177" t="s">
        <v>3</v>
      </c>
      <c r="G6" s="203"/>
      <c r="H6" s="229"/>
    </row>
    <row r="7" spans="2:8" s="178" customFormat="1">
      <c r="C7" s="178" t="s">
        <v>66</v>
      </c>
      <c r="D7" s="179"/>
      <c r="E7" s="180"/>
      <c r="F7" s="181">
        <f>'příprava stanoviště'!G9</f>
        <v>0</v>
      </c>
      <c r="G7" s="204"/>
      <c r="H7" s="231"/>
    </row>
    <row r="8" spans="2:8" s="178" customFormat="1">
      <c r="C8" s="178" t="s">
        <v>119</v>
      </c>
      <c r="D8" s="179"/>
      <c r="E8" s="180"/>
      <c r="F8" s="181">
        <f>'příprava stanoviště'!G18</f>
        <v>0</v>
      </c>
      <c r="G8" s="204"/>
      <c r="H8" s="231"/>
    </row>
    <row r="9" spans="2:8" s="178" customFormat="1">
      <c r="C9" s="386" t="s">
        <v>217</v>
      </c>
      <c r="D9" s="387"/>
      <c r="E9" s="388"/>
      <c r="F9" s="413" t="s">
        <v>235</v>
      </c>
      <c r="G9" s="389"/>
      <c r="H9" s="231"/>
    </row>
    <row r="10" spans="2:8" s="178" customFormat="1">
      <c r="C10" s="386" t="s">
        <v>216</v>
      </c>
      <c r="D10" s="387"/>
      <c r="E10" s="388"/>
      <c r="F10" s="413" t="s">
        <v>235</v>
      </c>
      <c r="G10" s="389"/>
      <c r="H10" s="231"/>
    </row>
    <row r="11" spans="2:8" s="178" customFormat="1">
      <c r="C11" s="178" t="s">
        <v>154</v>
      </c>
      <c r="D11" s="179"/>
      <c r="E11" s="180"/>
      <c r="F11" s="181">
        <f>'příprava stanoviště'!G33</f>
        <v>0</v>
      </c>
      <c r="G11" s="204"/>
      <c r="H11" s="231"/>
    </row>
    <row r="12" spans="2:8" s="178" customFormat="1">
      <c r="C12" s="386" t="s">
        <v>206</v>
      </c>
      <c r="D12" s="387"/>
      <c r="E12" s="388"/>
      <c r="F12" s="413" t="s">
        <v>235</v>
      </c>
      <c r="G12" s="389"/>
      <c r="H12" s="231"/>
    </row>
    <row r="13" spans="2:8" s="178" customFormat="1">
      <c r="C13" s="178" t="s">
        <v>207</v>
      </c>
      <c r="D13" s="179"/>
      <c r="E13" s="180"/>
      <c r="F13" s="181">
        <f>'příprava stanoviště'!G53</f>
        <v>0</v>
      </c>
      <c r="G13" s="205"/>
      <c r="H13" s="231"/>
    </row>
    <row r="14" spans="2:8" s="106" customFormat="1" ht="7.5" customHeight="1">
      <c r="D14" s="149"/>
      <c r="E14" s="84"/>
      <c r="F14" s="182"/>
      <c r="G14" s="149"/>
      <c r="H14" s="232"/>
    </row>
    <row r="15" spans="2:8" s="106" customFormat="1">
      <c r="C15" s="183" t="s">
        <v>5</v>
      </c>
      <c r="D15" s="184"/>
      <c r="E15" s="184"/>
      <c r="F15" s="185" t="s">
        <v>3</v>
      </c>
      <c r="G15" s="149"/>
      <c r="H15" s="270"/>
    </row>
    <row r="16" spans="2:8" s="106" customFormat="1">
      <c r="C16" s="106" t="s">
        <v>32</v>
      </c>
      <c r="D16" s="186"/>
      <c r="E16" s="186"/>
      <c r="F16" s="187">
        <f>'výsadba stromů'!G26</f>
        <v>0</v>
      </c>
      <c r="G16" s="206"/>
      <c r="H16" s="231"/>
    </row>
    <row r="17" spans="3:9" s="106" customFormat="1">
      <c r="C17" s="106" t="s">
        <v>34</v>
      </c>
      <c r="D17" s="186"/>
      <c r="E17" s="186"/>
      <c r="F17" s="187">
        <f>'výsadba stromů'!G49</f>
        <v>0</v>
      </c>
      <c r="G17" s="206"/>
      <c r="H17" s="231"/>
    </row>
    <row r="18" spans="3:9" s="106" customFormat="1">
      <c r="C18" s="106" t="s">
        <v>33</v>
      </c>
      <c r="D18" s="186"/>
      <c r="E18" s="186"/>
      <c r="F18" s="187"/>
      <c r="G18" s="206"/>
      <c r="H18" s="231"/>
    </row>
    <row r="19" spans="3:9" s="106" customFormat="1">
      <c r="C19" s="106" t="s">
        <v>208</v>
      </c>
      <c r="D19" s="287"/>
      <c r="E19" s="188"/>
      <c r="F19" s="187">
        <f>'výsadba keřů skupiny (2)'!G14</f>
        <v>0</v>
      </c>
      <c r="G19" s="207"/>
      <c r="H19" s="231"/>
    </row>
    <row r="20" spans="3:9" s="106" customFormat="1">
      <c r="C20" s="106" t="s">
        <v>122</v>
      </c>
      <c r="D20" s="287"/>
      <c r="E20" s="188"/>
      <c r="F20" s="187">
        <f>'výsadba keřů skupiny (2)'!G29</f>
        <v>0</v>
      </c>
      <c r="G20" s="207"/>
      <c r="H20" s="231"/>
    </row>
    <row r="21" spans="3:9" s="106" customFormat="1">
      <c r="C21" s="106" t="s">
        <v>35</v>
      </c>
      <c r="D21" s="186"/>
      <c r="E21" s="186"/>
      <c r="F21" s="187">
        <f>'výsadba keřů skupiny (2)'!G64</f>
        <v>0</v>
      </c>
      <c r="G21" s="206"/>
      <c r="H21" s="231"/>
    </row>
    <row r="22" spans="3:9">
      <c r="C22" s="4" t="s">
        <v>257</v>
      </c>
      <c r="D22" s="189"/>
      <c r="E22" s="190"/>
      <c r="F22" s="4"/>
      <c r="H22" s="229"/>
    </row>
    <row r="23" spans="3:9">
      <c r="C23" s="106" t="s">
        <v>208</v>
      </c>
      <c r="D23" s="189"/>
      <c r="E23" s="190"/>
      <c r="F23" s="191">
        <f>'založení trávníku'!G11</f>
        <v>0</v>
      </c>
      <c r="H23" s="229"/>
    </row>
    <row r="24" spans="3:9">
      <c r="C24" s="106" t="s">
        <v>212</v>
      </c>
      <c r="D24" s="189"/>
      <c r="E24" s="190"/>
      <c r="F24" s="191">
        <f>'založení trávníku'!I29</f>
        <v>0</v>
      </c>
    </row>
    <row r="25" spans="3:9" ht="8.25" customHeight="1">
      <c r="C25" s="106"/>
      <c r="D25" s="189"/>
      <c r="E25" s="190"/>
      <c r="F25" s="191"/>
    </row>
    <row r="26" spans="3:9">
      <c r="C26" s="192" t="s">
        <v>214</v>
      </c>
      <c r="D26" s="193"/>
      <c r="E26" s="193"/>
      <c r="F26" s="194" t="s">
        <v>3</v>
      </c>
    </row>
    <row r="27" spans="3:9">
      <c r="C27" s="4" t="s">
        <v>203</v>
      </c>
      <c r="D27" s="189"/>
      <c r="E27" s="190"/>
      <c r="F27" s="191">
        <f>'následná péče _rok'!G8</f>
        <v>0</v>
      </c>
      <c r="I27" s="93"/>
    </row>
    <row r="28" spans="3:9">
      <c r="C28" s="230"/>
      <c r="D28" s="189"/>
      <c r="E28" s="190"/>
      <c r="F28" s="191"/>
      <c r="I28" s="294"/>
    </row>
    <row r="29" spans="3:9">
      <c r="C29" s="4" t="s">
        <v>204</v>
      </c>
      <c r="D29" s="189"/>
      <c r="E29" s="190"/>
      <c r="F29" s="191">
        <f>F27</f>
        <v>0</v>
      </c>
      <c r="G29" s="217"/>
    </row>
    <row r="30" spans="3:9">
      <c r="C30" s="230"/>
      <c r="D30" s="189"/>
      <c r="E30" s="190"/>
      <c r="F30" s="191"/>
      <c r="G30" s="217"/>
      <c r="I30" s="230"/>
    </row>
    <row r="31" spans="3:9">
      <c r="C31" s="4" t="s">
        <v>205</v>
      </c>
      <c r="D31" s="189"/>
      <c r="E31" s="190"/>
      <c r="F31" s="191">
        <f>F29</f>
        <v>0</v>
      </c>
      <c r="G31" s="217"/>
    </row>
    <row r="32" spans="3:9">
      <c r="C32" s="230"/>
      <c r="D32" s="189"/>
      <c r="E32" s="190"/>
      <c r="F32" s="4"/>
      <c r="G32" s="217"/>
      <c r="I32" s="230"/>
    </row>
    <row r="33" spans="2:9" ht="18.75">
      <c r="B33" s="156" t="s">
        <v>261</v>
      </c>
      <c r="D33" s="189"/>
      <c r="E33" s="190"/>
      <c r="F33" s="4"/>
      <c r="G33" s="217"/>
      <c r="I33" s="230"/>
    </row>
    <row r="34" spans="2:9">
      <c r="C34" s="230"/>
      <c r="D34" s="189"/>
      <c r="E34" s="190"/>
      <c r="F34" s="4"/>
      <c r="G34" s="217"/>
      <c r="I34" s="230"/>
    </row>
    <row r="35" spans="2:9">
      <c r="C35" s="484" t="s">
        <v>262</v>
      </c>
      <c r="D35" s="485"/>
      <c r="E35" s="485"/>
      <c r="F35" s="177" t="s">
        <v>3</v>
      </c>
      <c r="G35" s="217"/>
      <c r="I35" s="230"/>
    </row>
    <row r="36" spans="2:9" ht="15.75">
      <c r="C36" s="430"/>
      <c r="D36" s="189"/>
      <c r="E36" s="190"/>
      <c r="F36" s="68">
        <f>mobiliář!G12</f>
        <v>0</v>
      </c>
      <c r="G36" s="217"/>
      <c r="I36" s="230"/>
    </row>
    <row r="37" spans="2:9" ht="15" customHeight="1">
      <c r="C37" s="91"/>
      <c r="D37" s="195"/>
      <c r="E37" s="196"/>
      <c r="F37" s="68"/>
    </row>
    <row r="38" spans="2:9" ht="18.75">
      <c r="C38" s="197" t="s">
        <v>6</v>
      </c>
      <c r="D38" s="197"/>
      <c r="E38" s="198"/>
      <c r="F38" s="199">
        <f>SUM(F7:F36)</f>
        <v>0</v>
      </c>
      <c r="G38" s="208"/>
    </row>
    <row r="39" spans="2:9">
      <c r="C39" s="489" t="s">
        <v>7</v>
      </c>
      <c r="D39" s="490"/>
      <c r="E39" s="491"/>
      <c r="F39" s="35">
        <f>F38*0.21</f>
        <v>0</v>
      </c>
    </row>
    <row r="40" spans="2:9" ht="7.5" customHeight="1" thickBot="1">
      <c r="C40" s="200"/>
      <c r="D40" s="200"/>
      <c r="E40" s="123"/>
      <c r="F40" s="174"/>
      <c r="G40" s="62"/>
    </row>
    <row r="41" spans="2:9" ht="21.75" thickBot="1">
      <c r="C41" s="492" t="s">
        <v>215</v>
      </c>
      <c r="D41" s="493"/>
      <c r="E41" s="494"/>
      <c r="F41" s="201">
        <f>F38+F39</f>
        <v>0</v>
      </c>
    </row>
    <row r="42" spans="2:9" ht="8.25" customHeight="1"/>
    <row r="44" spans="2:9" ht="57.75" customHeight="1">
      <c r="C44" s="495" t="s">
        <v>260</v>
      </c>
      <c r="D44" s="496"/>
      <c r="E44" s="496"/>
      <c r="F44" s="496"/>
    </row>
  </sheetData>
  <mergeCells count="3">
    <mergeCell ref="C39:E39"/>
    <mergeCell ref="C41:E41"/>
    <mergeCell ref="C44:F44"/>
  </mergeCells>
  <pageMargins left="0.23622047244094491" right="0.23622047244094491" top="0.19685039370078741" bottom="0.15748031496062992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5"/>
  <sheetViews>
    <sheetView tabSelected="1" topLeftCell="A28" zoomScaleNormal="100" workbookViewId="0">
      <selection activeCell="G65" sqref="G65"/>
    </sheetView>
  </sheetViews>
  <sheetFormatPr defaultRowHeight="15"/>
  <cols>
    <col min="1" max="1" width="4.7109375" style="61" customWidth="1"/>
    <col min="2" max="2" width="14.5703125" style="4" bestFit="1" customWidth="1"/>
    <col min="3" max="3" width="53.7109375" style="4" customWidth="1"/>
    <col min="4" max="4" width="8.140625" style="16" bestFit="1" customWidth="1"/>
    <col min="5" max="5" width="4.42578125" style="16" bestFit="1" customWidth="1"/>
    <col min="6" max="6" width="9.140625" style="151" bestFit="1" customWidth="1"/>
    <col min="7" max="7" width="14.42578125" style="56" customWidth="1"/>
    <col min="8" max="16384" width="9.140625" style="4"/>
  </cols>
  <sheetData>
    <row r="1" spans="1:8" s="157" customFormat="1" ht="18.75">
      <c r="A1" s="156" t="s">
        <v>8</v>
      </c>
      <c r="D1" s="271"/>
      <c r="E1" s="271"/>
      <c r="F1" s="272"/>
      <c r="G1" s="158"/>
    </row>
    <row r="2" spans="1:8" s="20" customFormat="1" ht="18.75">
      <c r="A2" s="159"/>
      <c r="D2" s="18"/>
      <c r="E2" s="18"/>
      <c r="F2" s="273"/>
      <c r="G2" s="22"/>
    </row>
    <row r="3" spans="1:8" s="20" customFormat="1" ht="44.25" customHeight="1">
      <c r="A3" s="159"/>
      <c r="B3" s="495" t="s">
        <v>260</v>
      </c>
      <c r="C3" s="496"/>
      <c r="D3" s="496"/>
      <c r="E3" s="496"/>
      <c r="F3" s="497"/>
      <c r="G3" s="497"/>
    </row>
    <row r="4" spans="1:8" s="20" customFormat="1" ht="18.75">
      <c r="A4" s="159"/>
      <c r="D4" s="18"/>
      <c r="E4" s="18"/>
      <c r="F4" s="273"/>
      <c r="G4" s="22"/>
    </row>
    <row r="5" spans="1:8" s="20" customFormat="1" ht="18.75">
      <c r="A5" s="65" t="s">
        <v>66</v>
      </c>
      <c r="D5" s="18"/>
      <c r="E5" s="18"/>
      <c r="F5" s="273"/>
      <c r="G5" s="22"/>
    </row>
    <row r="7" spans="1:8" ht="15.75" thickBot="1">
      <c r="A7" s="160" t="s">
        <v>9</v>
      </c>
      <c r="B7" s="24" t="s">
        <v>10</v>
      </c>
      <c r="C7" s="25" t="s">
        <v>11</v>
      </c>
      <c r="D7" s="233" t="s">
        <v>12</v>
      </c>
      <c r="E7" s="274" t="s">
        <v>13</v>
      </c>
      <c r="F7" s="152" t="s">
        <v>14</v>
      </c>
      <c r="G7" s="29" t="s">
        <v>15</v>
      </c>
      <c r="H7" s="30"/>
    </row>
    <row r="8" spans="1:8" ht="70.5" customHeight="1">
      <c r="A8" s="50">
        <v>1</v>
      </c>
      <c r="B8" s="51"/>
      <c r="C8" s="161" t="s">
        <v>123</v>
      </c>
      <c r="D8" s="343">
        <v>265.5</v>
      </c>
      <c r="E8" s="238" t="s">
        <v>56</v>
      </c>
      <c r="F8" s="275">
        <v>0</v>
      </c>
      <c r="G8" s="90">
        <f>D8*F8</f>
        <v>0</v>
      </c>
    </row>
    <row r="9" spans="1:8">
      <c r="A9" s="73" t="s">
        <v>16</v>
      </c>
      <c r="B9" s="42"/>
      <c r="C9" s="43"/>
      <c r="D9" s="276"/>
      <c r="E9" s="277"/>
      <c r="F9" s="278"/>
      <c r="G9" s="75">
        <f>SUM(G8:G8)</f>
        <v>0</v>
      </c>
    </row>
    <row r="10" spans="1:8" ht="15.75">
      <c r="A10" s="218" t="s">
        <v>151</v>
      </c>
      <c r="B10" s="163"/>
      <c r="C10" s="164"/>
      <c r="D10" s="279"/>
      <c r="E10" s="227"/>
      <c r="F10" s="280"/>
      <c r="G10" s="165"/>
    </row>
    <row r="11" spans="1:8">
      <c r="A11" s="218" t="s">
        <v>124</v>
      </c>
      <c r="B11" s="163"/>
      <c r="C11" s="164"/>
      <c r="D11" s="279"/>
      <c r="E11" s="227"/>
      <c r="F11" s="280"/>
      <c r="G11" s="165"/>
    </row>
    <row r="12" spans="1:8">
      <c r="A12" s="218" t="s">
        <v>118</v>
      </c>
      <c r="B12" s="163"/>
      <c r="C12" s="164"/>
      <c r="D12" s="279"/>
      <c r="E12" s="227"/>
      <c r="F12" s="280"/>
      <c r="G12" s="165"/>
    </row>
    <row r="13" spans="1:8">
      <c r="A13" s="162"/>
      <c r="B13" s="163"/>
      <c r="C13" s="164"/>
      <c r="D13" s="279"/>
      <c r="E13" s="227"/>
      <c r="F13" s="280"/>
      <c r="G13" s="165"/>
    </row>
    <row r="14" spans="1:8" ht="15.75">
      <c r="A14" s="65" t="s">
        <v>119</v>
      </c>
      <c r="B14" s="163"/>
      <c r="C14" s="164"/>
      <c r="D14" s="279"/>
      <c r="E14" s="227"/>
      <c r="F14" s="280"/>
      <c r="G14" s="165"/>
    </row>
    <row r="15" spans="1:8" ht="16.5" thickBot="1">
      <c r="A15" s="65"/>
      <c r="B15" s="163"/>
      <c r="C15" s="164"/>
      <c r="D15" s="279"/>
      <c r="E15" s="227"/>
      <c r="F15" s="280"/>
      <c r="G15" s="165"/>
    </row>
    <row r="16" spans="1:8" ht="15.75" thickBot="1">
      <c r="A16" s="160" t="s">
        <v>9</v>
      </c>
      <c r="B16" s="24" t="s">
        <v>10</v>
      </c>
      <c r="C16" s="25" t="s">
        <v>11</v>
      </c>
      <c r="D16" s="233" t="s">
        <v>12</v>
      </c>
      <c r="E16" s="274" t="s">
        <v>13</v>
      </c>
      <c r="F16" s="152" t="s">
        <v>14</v>
      </c>
      <c r="G16" s="29" t="s">
        <v>15</v>
      </c>
      <c r="H16" s="30"/>
    </row>
    <row r="17" spans="1:7" ht="30">
      <c r="A17" s="50">
        <v>2</v>
      </c>
      <c r="B17" s="51"/>
      <c r="C17" s="116" t="s">
        <v>125</v>
      </c>
      <c r="D17" s="281">
        <v>13</v>
      </c>
      <c r="E17" s="238" t="s">
        <v>4</v>
      </c>
      <c r="F17" s="275">
        <v>0</v>
      </c>
      <c r="G17" s="90">
        <f>D17*F17</f>
        <v>0</v>
      </c>
    </row>
    <row r="18" spans="1:7">
      <c r="A18" s="73" t="s">
        <v>16</v>
      </c>
      <c r="B18" s="42"/>
      <c r="C18" s="43"/>
      <c r="D18" s="276"/>
      <c r="E18" s="277"/>
      <c r="F18" s="278"/>
      <c r="G18" s="75">
        <f>G17</f>
        <v>0</v>
      </c>
    </row>
    <row r="19" spans="1:7">
      <c r="A19" s="218" t="s">
        <v>118</v>
      </c>
      <c r="B19" s="163"/>
      <c r="C19" s="164"/>
      <c r="D19" s="279"/>
      <c r="E19" s="227"/>
      <c r="F19" s="280"/>
      <c r="G19" s="165"/>
    </row>
    <row r="20" spans="1:7">
      <c r="A20" s="218"/>
      <c r="B20" s="298" t="s">
        <v>126</v>
      </c>
      <c r="C20" s="164"/>
      <c r="D20" s="279"/>
      <c r="E20" s="227"/>
      <c r="F20" s="280"/>
      <c r="G20" s="165"/>
    </row>
    <row r="21" spans="1:7">
      <c r="A21" s="218"/>
      <c r="B21" s="298" t="s">
        <v>127</v>
      </c>
      <c r="C21" s="164"/>
      <c r="D21" s="279"/>
      <c r="E21" s="227"/>
      <c r="F21" s="280"/>
      <c r="G21" s="165"/>
    </row>
    <row r="22" spans="1:7">
      <c r="A22" s="162"/>
      <c r="B22" s="163"/>
      <c r="C22" s="164"/>
      <c r="D22" s="279"/>
      <c r="E22" s="227"/>
      <c r="F22" s="280"/>
      <c r="G22" s="165"/>
    </row>
    <row r="23" spans="1:7" ht="15.75">
      <c r="A23" s="65" t="s">
        <v>44</v>
      </c>
    </row>
    <row r="24" spans="1:7">
      <c r="B24" s="4" t="s">
        <v>267</v>
      </c>
    </row>
    <row r="25" spans="1:7">
      <c r="A25" s="218"/>
      <c r="B25" s="163"/>
      <c r="C25" s="164"/>
      <c r="D25" s="279"/>
      <c r="E25" s="227"/>
      <c r="F25" s="280"/>
      <c r="G25" s="165"/>
    </row>
    <row r="26" spans="1:7" s="106" customFormat="1" ht="15.75">
      <c r="A26" s="344" t="s">
        <v>155</v>
      </c>
      <c r="B26" s="345"/>
      <c r="C26" s="345"/>
      <c r="D26" s="346"/>
      <c r="E26" s="347"/>
      <c r="F26" s="346"/>
      <c r="G26" s="348"/>
    </row>
    <row r="27" spans="1:7" ht="15.75">
      <c r="A27" s="315"/>
      <c r="B27" s="4" t="s">
        <v>267</v>
      </c>
      <c r="C27" s="312"/>
      <c r="D27" s="313"/>
      <c r="E27" s="314"/>
      <c r="F27" s="313"/>
      <c r="G27" s="316"/>
    </row>
    <row r="28" spans="1:7">
      <c r="A28" s="218"/>
      <c r="B28" s="163"/>
      <c r="C28" s="164"/>
      <c r="D28" s="279"/>
      <c r="E28" s="227"/>
      <c r="F28" s="280"/>
      <c r="G28" s="165"/>
    </row>
    <row r="29" spans="1:7" s="106" customFormat="1" ht="15.75">
      <c r="A29" s="344" t="s">
        <v>154</v>
      </c>
      <c r="B29" s="345"/>
      <c r="C29" s="345"/>
      <c r="D29" s="346"/>
      <c r="E29" s="347"/>
      <c r="F29" s="346"/>
      <c r="G29" s="348"/>
    </row>
    <row r="30" spans="1:7" ht="16.5" thickBot="1">
      <c r="A30" s="315"/>
      <c r="B30" s="312"/>
      <c r="C30" s="312"/>
      <c r="D30" s="313"/>
      <c r="E30" s="314"/>
      <c r="F30" s="313"/>
      <c r="G30" s="316"/>
    </row>
    <row r="31" spans="1:7" ht="15.75" thickBot="1">
      <c r="A31" s="317" t="s">
        <v>9</v>
      </c>
      <c r="B31" s="318" t="s">
        <v>10</v>
      </c>
      <c r="C31" s="319" t="s">
        <v>11</v>
      </c>
      <c r="D31" s="320" t="s">
        <v>12</v>
      </c>
      <c r="E31" s="321" t="s">
        <v>13</v>
      </c>
      <c r="F31" s="320" t="s">
        <v>14</v>
      </c>
      <c r="G31" s="322" t="s">
        <v>15</v>
      </c>
    </row>
    <row r="32" spans="1:7" ht="26.25">
      <c r="A32" s="323">
        <v>14</v>
      </c>
      <c r="B32" s="324"/>
      <c r="C32" s="325" t="s">
        <v>153</v>
      </c>
      <c r="D32" s="326">
        <v>2.2999999999999998</v>
      </c>
      <c r="E32" s="324" t="s">
        <v>47</v>
      </c>
      <c r="F32" s="327">
        <v>0</v>
      </c>
      <c r="G32" s="328">
        <f>D32*F32</f>
        <v>0</v>
      </c>
    </row>
    <row r="33" spans="1:8">
      <c r="A33" s="329" t="s">
        <v>16</v>
      </c>
      <c r="B33" s="330"/>
      <c r="C33" s="331"/>
      <c r="D33" s="332"/>
      <c r="E33" s="333"/>
      <c r="F33" s="334"/>
      <c r="G33" s="335">
        <f>SUM(G32:G32)</f>
        <v>0</v>
      </c>
    </row>
    <row r="34" spans="1:8">
      <c r="A34" s="336" t="s">
        <v>118</v>
      </c>
      <c r="B34" s="337"/>
      <c r="C34" s="338"/>
      <c r="D34" s="339"/>
      <c r="E34" s="340"/>
      <c r="F34" s="341"/>
      <c r="G34" s="342"/>
    </row>
    <row r="35" spans="1:8">
      <c r="A35" s="498" t="s">
        <v>156</v>
      </c>
      <c r="B35" s="499"/>
      <c r="C35" s="499"/>
      <c r="D35" s="499"/>
      <c r="E35" s="340"/>
      <c r="F35" s="341"/>
      <c r="G35" s="342"/>
    </row>
    <row r="36" spans="1:8">
      <c r="A36" s="218"/>
      <c r="B36" s="163"/>
      <c r="C36" s="164"/>
      <c r="D36" s="279"/>
      <c r="E36" s="227"/>
      <c r="F36" s="280"/>
      <c r="G36" s="165"/>
    </row>
    <row r="37" spans="1:8">
      <c r="A37" s="218"/>
      <c r="B37" s="163"/>
      <c r="C37" s="164"/>
      <c r="D37" s="279"/>
      <c r="E37" s="227"/>
      <c r="F37" s="280"/>
      <c r="G37" s="165"/>
    </row>
    <row r="38" spans="1:8" ht="15.75">
      <c r="A38" s="65" t="s">
        <v>206</v>
      </c>
    </row>
    <row r="39" spans="1:8">
      <c r="A39" s="218"/>
      <c r="B39" s="4" t="s">
        <v>267</v>
      </c>
      <c r="C39" s="164"/>
      <c r="D39" s="279"/>
      <c r="E39" s="227"/>
      <c r="F39" s="280"/>
      <c r="G39" s="165"/>
    </row>
    <row r="40" spans="1:8">
      <c r="A40" s="167"/>
      <c r="B40" s="163"/>
      <c r="C40" s="164"/>
      <c r="D40" s="279"/>
      <c r="E40" s="227"/>
      <c r="F40" s="280"/>
      <c r="G40" s="165"/>
    </row>
    <row r="41" spans="1:8" ht="15.75">
      <c r="A41" s="65" t="s">
        <v>207</v>
      </c>
    </row>
    <row r="42" spans="1:8" ht="15.75" thickBot="1"/>
    <row r="43" spans="1:8" ht="15.75" thickBot="1">
      <c r="A43" s="160" t="s">
        <v>9</v>
      </c>
      <c r="B43" s="24" t="s">
        <v>10</v>
      </c>
      <c r="C43" s="25" t="s">
        <v>11</v>
      </c>
      <c r="D43" s="233" t="s">
        <v>12</v>
      </c>
      <c r="E43" s="274" t="s">
        <v>13</v>
      </c>
      <c r="F43" s="152" t="s">
        <v>14</v>
      </c>
      <c r="G43" s="29" t="s">
        <v>15</v>
      </c>
      <c r="H43" s="30"/>
    </row>
    <row r="44" spans="1:8">
      <c r="A44" s="168">
        <v>16</v>
      </c>
      <c r="B44" s="51"/>
      <c r="C44" s="116" t="s">
        <v>170</v>
      </c>
      <c r="D44" s="281">
        <v>12</v>
      </c>
      <c r="E44" s="238" t="s">
        <v>4</v>
      </c>
      <c r="F44" s="275">
        <v>0</v>
      </c>
      <c r="G44" s="90">
        <f>D44*F44</f>
        <v>0</v>
      </c>
    </row>
    <row r="45" spans="1:8">
      <c r="A45" s="168">
        <v>17</v>
      </c>
      <c r="B45" s="51"/>
      <c r="C45" s="116" t="s">
        <v>171</v>
      </c>
      <c r="D45" s="281">
        <v>1</v>
      </c>
      <c r="E45" s="238" t="s">
        <v>4</v>
      </c>
      <c r="F45" s="275">
        <v>0</v>
      </c>
      <c r="G45" s="90">
        <f t="shared" ref="G45:G50" si="0">D45*F45</f>
        <v>0</v>
      </c>
    </row>
    <row r="46" spans="1:8">
      <c r="A46" s="168">
        <v>18</v>
      </c>
      <c r="B46" s="51"/>
      <c r="C46" s="116" t="s">
        <v>108</v>
      </c>
      <c r="D46" s="281">
        <v>2</v>
      </c>
      <c r="E46" s="238" t="s">
        <v>4</v>
      </c>
      <c r="F46" s="275">
        <v>0</v>
      </c>
      <c r="G46" s="90">
        <f t="shared" si="0"/>
        <v>0</v>
      </c>
    </row>
    <row r="47" spans="1:8">
      <c r="A47" s="168">
        <v>19</v>
      </c>
      <c r="B47" s="51"/>
      <c r="C47" s="116" t="s">
        <v>109</v>
      </c>
      <c r="D47" s="281">
        <v>6</v>
      </c>
      <c r="E47" s="238" t="s">
        <v>4</v>
      </c>
      <c r="F47" s="275">
        <v>0</v>
      </c>
      <c r="G47" s="90">
        <f t="shared" si="0"/>
        <v>0</v>
      </c>
    </row>
    <row r="48" spans="1:8">
      <c r="A48" s="168">
        <v>20</v>
      </c>
      <c r="B48" s="51"/>
      <c r="C48" s="116" t="s">
        <v>164</v>
      </c>
      <c r="D48" s="281">
        <v>2</v>
      </c>
      <c r="E48" s="238" t="s">
        <v>4</v>
      </c>
      <c r="F48" s="275">
        <v>0</v>
      </c>
      <c r="G48" s="90">
        <f t="shared" si="0"/>
        <v>0</v>
      </c>
    </row>
    <row r="49" spans="1:7">
      <c r="A49" s="168">
        <v>21</v>
      </c>
      <c r="B49" s="51"/>
      <c r="C49" s="116" t="s">
        <v>168</v>
      </c>
      <c r="D49" s="281">
        <v>1</v>
      </c>
      <c r="E49" s="238" t="s">
        <v>4</v>
      </c>
      <c r="F49" s="275">
        <v>0</v>
      </c>
      <c r="G49" s="90">
        <f t="shared" si="0"/>
        <v>0</v>
      </c>
    </row>
    <row r="50" spans="1:7">
      <c r="A50" s="168">
        <v>22</v>
      </c>
      <c r="B50" s="51"/>
      <c r="C50" s="116" t="s">
        <v>174</v>
      </c>
      <c r="D50" s="281">
        <v>2</v>
      </c>
      <c r="E50" s="238" t="s">
        <v>4</v>
      </c>
      <c r="F50" s="275">
        <v>0</v>
      </c>
      <c r="G50" s="90">
        <f t="shared" si="0"/>
        <v>0</v>
      </c>
    </row>
    <row r="51" spans="1:7">
      <c r="A51" s="168">
        <v>23</v>
      </c>
      <c r="B51" s="19"/>
      <c r="C51" s="32" t="s">
        <v>110</v>
      </c>
      <c r="D51" s="88">
        <v>3</v>
      </c>
      <c r="E51" s="238" t="s">
        <v>4</v>
      </c>
      <c r="F51" s="282">
        <v>0</v>
      </c>
      <c r="G51" s="90">
        <f t="shared" ref="G51" si="1">D51*F51</f>
        <v>0</v>
      </c>
    </row>
    <row r="52" spans="1:7">
      <c r="A52" s="218" t="s">
        <v>118</v>
      </c>
      <c r="B52" s="169"/>
      <c r="C52" s="170"/>
      <c r="D52" s="283"/>
      <c r="E52" s="284"/>
      <c r="F52" s="285"/>
      <c r="G52" s="171"/>
    </row>
    <row r="53" spans="1:7">
      <c r="A53" s="73" t="s">
        <v>16</v>
      </c>
      <c r="B53" s="42"/>
      <c r="C53" s="43"/>
      <c r="D53" s="276"/>
      <c r="E53" s="277"/>
      <c r="F53" s="278"/>
      <c r="G53" s="75">
        <f>SUM(G44:G51)</f>
        <v>0</v>
      </c>
    </row>
    <row r="54" spans="1:7">
      <c r="A54" s="162"/>
      <c r="B54" s="163"/>
      <c r="C54" s="164"/>
      <c r="D54" s="279"/>
      <c r="E54" s="227"/>
      <c r="F54" s="280"/>
      <c r="G54" s="165"/>
    </row>
    <row r="55" spans="1:7">
      <c r="A55" s="350" t="s">
        <v>152</v>
      </c>
      <c r="C55" s="311"/>
      <c r="D55" s="361" t="s">
        <v>172</v>
      </c>
      <c r="E55" s="349"/>
      <c r="F55" s="362" t="s">
        <v>173</v>
      </c>
      <c r="G55" s="311"/>
    </row>
    <row r="56" spans="1:7">
      <c r="C56" s="353" t="s">
        <v>170</v>
      </c>
      <c r="D56" s="354" t="s">
        <v>158</v>
      </c>
      <c r="E56" s="355"/>
      <c r="F56" s="356" t="s">
        <v>161</v>
      </c>
      <c r="G56" s="311"/>
    </row>
    <row r="57" spans="1:7">
      <c r="C57" s="357" t="s">
        <v>171</v>
      </c>
      <c r="D57" s="358"/>
      <c r="E57" s="359"/>
      <c r="F57" s="360" t="s">
        <v>166</v>
      </c>
      <c r="G57" s="360"/>
    </row>
    <row r="58" spans="1:7">
      <c r="C58" s="357" t="s">
        <v>108</v>
      </c>
      <c r="D58" s="358"/>
      <c r="E58" s="359"/>
      <c r="F58" s="360" t="s">
        <v>162</v>
      </c>
      <c r="G58" s="356"/>
    </row>
    <row r="59" spans="1:7">
      <c r="C59" s="351" t="s">
        <v>109</v>
      </c>
      <c r="D59" s="352" t="s">
        <v>157</v>
      </c>
      <c r="E59" s="349"/>
      <c r="F59" s="311" t="s">
        <v>163</v>
      </c>
      <c r="G59" s="311"/>
    </row>
    <row r="60" spans="1:7">
      <c r="C60" s="357" t="s">
        <v>164</v>
      </c>
      <c r="D60" s="358"/>
      <c r="E60" s="359"/>
      <c r="F60" s="360" t="s">
        <v>165</v>
      </c>
      <c r="G60" s="360"/>
    </row>
    <row r="61" spans="1:7">
      <c r="C61" s="351" t="s">
        <v>168</v>
      </c>
      <c r="D61" s="352"/>
      <c r="E61" s="349"/>
      <c r="F61" s="311" t="s">
        <v>167</v>
      </c>
      <c r="G61" s="311"/>
    </row>
    <row r="62" spans="1:7">
      <c r="C62" s="357" t="s">
        <v>174</v>
      </c>
      <c r="D62" s="358"/>
      <c r="E62" s="359"/>
      <c r="F62" s="360" t="s">
        <v>160</v>
      </c>
      <c r="G62" s="360"/>
    </row>
    <row r="63" spans="1:7">
      <c r="C63" s="357" t="s">
        <v>110</v>
      </c>
      <c r="D63" s="358" t="s">
        <v>169</v>
      </c>
      <c r="E63" s="359"/>
      <c r="F63" s="360" t="s">
        <v>159</v>
      </c>
      <c r="G63" s="360"/>
    </row>
    <row r="65" spans="1:8" ht="18.75">
      <c r="A65" s="172" t="s">
        <v>28</v>
      </c>
      <c r="B65" s="58"/>
      <c r="C65" s="59"/>
      <c r="D65" s="239"/>
      <c r="E65" s="239"/>
      <c r="F65" s="286"/>
      <c r="G65" s="83">
        <f>G53+G9+G18+G33</f>
        <v>0</v>
      </c>
      <c r="H65" s="61"/>
    </row>
  </sheetData>
  <mergeCells count="2">
    <mergeCell ref="B3:G3"/>
    <mergeCell ref="A35:D35"/>
  </mergeCells>
  <pageMargins left="0.7" right="0.7" top="0.78740157499999996" bottom="0.78740157499999996" header="0.3" footer="0.3"/>
  <pageSetup paperSize="9" orientation="landscape" r:id="rId1"/>
  <rowBreaks count="2" manualBreakCount="2">
    <brk id="22" max="6" man="1"/>
    <brk id="53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M51"/>
  <sheetViews>
    <sheetView topLeftCell="A31" zoomScaleNormal="100" workbookViewId="0">
      <selection activeCell="J42" sqref="J42"/>
    </sheetView>
  </sheetViews>
  <sheetFormatPr defaultRowHeight="15"/>
  <cols>
    <col min="1" max="1" width="4.28515625" style="4" customWidth="1"/>
    <col min="2" max="2" width="15.28515625" style="4" customWidth="1"/>
    <col min="3" max="3" width="51.28515625" style="63" customWidth="1"/>
    <col min="4" max="4" width="8.140625" style="64" bestFit="1" customWidth="1"/>
    <col min="5" max="5" width="4.42578125" style="62" bestFit="1" customWidth="1"/>
    <col min="6" max="6" width="9.140625" style="16" bestFit="1" customWidth="1"/>
    <col min="7" max="7" width="13.85546875" style="49" bestFit="1" customWidth="1"/>
    <col min="8" max="8" width="14.85546875" style="114" bestFit="1" customWidth="1"/>
    <col min="9" max="9" width="9.85546875" style="4" bestFit="1" customWidth="1"/>
    <col min="10" max="16384" width="9.140625" style="4"/>
  </cols>
  <sheetData>
    <row r="2" spans="1:10" ht="18.75">
      <c r="A2" s="113" t="s">
        <v>5</v>
      </c>
    </row>
    <row r="3" spans="1:10" ht="18.75">
      <c r="A3" s="20"/>
    </row>
    <row r="4" spans="1:10" ht="15.75">
      <c r="A4" s="3" t="s">
        <v>128</v>
      </c>
    </row>
    <row r="5" spans="1:10" ht="15.75" thickBot="1"/>
    <row r="6" spans="1:10" ht="15.75" thickBot="1">
      <c r="A6" s="240" t="s">
        <v>9</v>
      </c>
      <c r="B6" s="241" t="s">
        <v>10</v>
      </c>
      <c r="C6" s="242" t="s">
        <v>11</v>
      </c>
      <c r="D6" s="243" t="s">
        <v>12</v>
      </c>
      <c r="E6" s="244" t="s">
        <v>13</v>
      </c>
      <c r="F6" s="245" t="s">
        <v>14</v>
      </c>
      <c r="G6" s="246" t="s">
        <v>15</v>
      </c>
      <c r="H6" s="4"/>
    </row>
    <row r="7" spans="1:10">
      <c r="A7" s="255">
        <v>1</v>
      </c>
      <c r="B7" s="256" t="s">
        <v>223</v>
      </c>
      <c r="C7" s="257" t="s">
        <v>92</v>
      </c>
      <c r="D7" s="309">
        <v>3</v>
      </c>
      <c r="E7" s="153" t="s">
        <v>93</v>
      </c>
      <c r="F7" s="258">
        <v>0</v>
      </c>
      <c r="G7" s="259">
        <f>D7*F7</f>
        <v>0</v>
      </c>
      <c r="H7" s="4"/>
    </row>
    <row r="8" spans="1:10">
      <c r="A8" s="260">
        <v>2</v>
      </c>
      <c r="B8" s="247" t="s">
        <v>223</v>
      </c>
      <c r="C8" s="86" t="s">
        <v>95</v>
      </c>
      <c r="D8" s="94">
        <v>51</v>
      </c>
      <c r="E8" s="85" t="s">
        <v>4</v>
      </c>
      <c r="F8" s="234">
        <v>0</v>
      </c>
      <c r="G8" s="261">
        <f>F8*D8</f>
        <v>0</v>
      </c>
      <c r="H8" s="4"/>
    </row>
    <row r="9" spans="1:10" ht="17.25">
      <c r="A9" s="260">
        <v>3</v>
      </c>
      <c r="B9" s="31" t="s">
        <v>226</v>
      </c>
      <c r="C9" s="32" t="s">
        <v>225</v>
      </c>
      <c r="D9" s="107">
        <v>51</v>
      </c>
      <c r="E9" s="31" t="s">
        <v>4</v>
      </c>
      <c r="F9" s="99">
        <v>0</v>
      </c>
      <c r="G9" s="262">
        <f t="shared" ref="G9:G14" si="0">D9*F9</f>
        <v>0</v>
      </c>
      <c r="H9" s="101"/>
      <c r="I9" s="102"/>
      <c r="J9" s="103"/>
    </row>
    <row r="10" spans="1:10" ht="30">
      <c r="A10" s="260">
        <v>4</v>
      </c>
      <c r="B10" s="31" t="s">
        <v>227</v>
      </c>
      <c r="C10" s="32" t="s">
        <v>224</v>
      </c>
      <c r="D10" s="98">
        <f>D9</f>
        <v>51</v>
      </c>
      <c r="E10" s="31" t="s">
        <v>4</v>
      </c>
      <c r="F10" s="99">
        <v>0</v>
      </c>
      <c r="G10" s="262">
        <f t="shared" si="0"/>
        <v>0</v>
      </c>
      <c r="H10" s="101"/>
      <c r="I10" s="102"/>
      <c r="J10" s="103"/>
    </row>
    <row r="11" spans="1:10" ht="60">
      <c r="A11" s="260">
        <v>5</v>
      </c>
      <c r="B11" s="31" t="s">
        <v>223</v>
      </c>
      <c r="C11" s="70" t="s">
        <v>48</v>
      </c>
      <c r="D11" s="310">
        <f>0.001*D12</f>
        <v>2.5500000000000002E-3</v>
      </c>
      <c r="E11" s="71" t="s">
        <v>24</v>
      </c>
      <c r="F11" s="99">
        <v>0</v>
      </c>
      <c r="G11" s="262">
        <f t="shared" si="0"/>
        <v>0</v>
      </c>
      <c r="H11" s="101"/>
      <c r="I11" s="102"/>
      <c r="J11" s="103"/>
    </row>
    <row r="12" spans="1:10">
      <c r="A12" s="260">
        <v>6</v>
      </c>
      <c r="B12" s="31" t="s">
        <v>31</v>
      </c>
      <c r="C12" s="70" t="s">
        <v>45</v>
      </c>
      <c r="D12" s="118">
        <f>0.05*D9</f>
        <v>2.5500000000000003</v>
      </c>
      <c r="E12" s="71" t="s">
        <v>26</v>
      </c>
      <c r="F12" s="99">
        <v>0</v>
      </c>
      <c r="G12" s="262">
        <f t="shared" si="0"/>
        <v>0</v>
      </c>
      <c r="H12" s="101"/>
      <c r="I12" s="102"/>
      <c r="J12" s="103"/>
    </row>
    <row r="13" spans="1:10" ht="32.25" customHeight="1">
      <c r="A13" s="260">
        <v>7</v>
      </c>
      <c r="B13" s="367" t="s">
        <v>222</v>
      </c>
      <c r="C13" s="32" t="s">
        <v>27</v>
      </c>
      <c r="D13" s="107">
        <v>49</v>
      </c>
      <c r="E13" s="31" t="s">
        <v>4</v>
      </c>
      <c r="F13" s="99">
        <v>0</v>
      </c>
      <c r="G13" s="262">
        <f t="shared" si="0"/>
        <v>0</v>
      </c>
      <c r="H13" s="101"/>
      <c r="I13" s="102"/>
      <c r="J13" s="103"/>
    </row>
    <row r="14" spans="1:10" ht="30">
      <c r="A14" s="260">
        <v>8</v>
      </c>
      <c r="B14" s="31" t="s">
        <v>223</v>
      </c>
      <c r="C14" s="32" t="s">
        <v>39</v>
      </c>
      <c r="D14" s="107">
        <v>2</v>
      </c>
      <c r="E14" s="31" t="s">
        <v>4</v>
      </c>
      <c r="F14" s="99">
        <v>0</v>
      </c>
      <c r="G14" s="262">
        <f t="shared" si="0"/>
        <v>0</v>
      </c>
      <c r="H14" s="101"/>
      <c r="I14" s="102"/>
      <c r="J14" s="103"/>
    </row>
    <row r="15" spans="1:10" s="63" customFormat="1" ht="30">
      <c r="A15" s="260">
        <v>9</v>
      </c>
      <c r="B15" s="119" t="s">
        <v>31</v>
      </c>
      <c r="C15" s="70" t="s">
        <v>96</v>
      </c>
      <c r="D15" s="120">
        <f>(D13*3)+(2*D14)</f>
        <v>151</v>
      </c>
      <c r="E15" s="119" t="s">
        <v>4</v>
      </c>
      <c r="F15" s="121">
        <v>0</v>
      </c>
      <c r="G15" s="263">
        <f t="shared" ref="G15" si="1">D15*F15</f>
        <v>0</v>
      </c>
      <c r="H15" s="101"/>
      <c r="I15" s="102"/>
      <c r="J15" s="122"/>
    </row>
    <row r="16" spans="1:10">
      <c r="A16" s="260">
        <v>10</v>
      </c>
      <c r="B16" s="31" t="s">
        <v>31</v>
      </c>
      <c r="C16" s="70" t="s">
        <v>129</v>
      </c>
      <c r="D16" s="117">
        <f>D9*3</f>
        <v>153</v>
      </c>
      <c r="E16" s="31" t="s">
        <v>17</v>
      </c>
      <c r="F16" s="99">
        <v>0</v>
      </c>
      <c r="G16" s="262">
        <f t="shared" ref="G16:G25" si="2">D16*F16</f>
        <v>0</v>
      </c>
      <c r="H16" s="101"/>
      <c r="I16" s="102"/>
      <c r="J16" s="103"/>
    </row>
    <row r="17" spans="1:13" ht="30">
      <c r="A17" s="260">
        <v>11</v>
      </c>
      <c r="B17" s="31" t="s">
        <v>31</v>
      </c>
      <c r="C17" s="70" t="s">
        <v>57</v>
      </c>
      <c r="D17" s="117">
        <f>D13*6</f>
        <v>294</v>
      </c>
      <c r="E17" s="31" t="s">
        <v>4</v>
      </c>
      <c r="F17" s="99">
        <v>0</v>
      </c>
      <c r="G17" s="262">
        <f t="shared" si="2"/>
        <v>0</v>
      </c>
      <c r="H17" s="101"/>
      <c r="I17" s="102"/>
      <c r="J17" s="103"/>
    </row>
    <row r="18" spans="1:13" ht="17.25">
      <c r="A18" s="260">
        <v>12</v>
      </c>
      <c r="B18" s="31" t="s">
        <v>221</v>
      </c>
      <c r="C18" s="70" t="s">
        <v>117</v>
      </c>
      <c r="D18" s="117">
        <f>1*D13</f>
        <v>49</v>
      </c>
      <c r="E18" s="31" t="s">
        <v>100</v>
      </c>
      <c r="F18" s="99">
        <v>0</v>
      </c>
      <c r="G18" s="262">
        <f t="shared" si="2"/>
        <v>0</v>
      </c>
      <c r="H18" s="101"/>
      <c r="I18" s="102"/>
      <c r="J18" s="103"/>
    </row>
    <row r="19" spans="1:13">
      <c r="A19" s="260">
        <v>13</v>
      </c>
      <c r="B19" s="31" t="s">
        <v>31</v>
      </c>
      <c r="C19" s="70" t="s">
        <v>116</v>
      </c>
      <c r="D19" s="117">
        <f>D18</f>
        <v>49</v>
      </c>
      <c r="E19" s="31" t="s">
        <v>4</v>
      </c>
      <c r="F19" s="99">
        <v>0</v>
      </c>
      <c r="G19" s="262">
        <f t="shared" si="2"/>
        <v>0</v>
      </c>
      <c r="H19" s="101"/>
      <c r="I19" s="102"/>
      <c r="J19" s="103"/>
    </row>
    <row r="20" spans="1:13" ht="30">
      <c r="A20" s="260">
        <v>14</v>
      </c>
      <c r="B20" s="393" t="s">
        <v>220</v>
      </c>
      <c r="C20" s="289" t="s">
        <v>130</v>
      </c>
      <c r="D20" s="295">
        <f>D10</f>
        <v>51</v>
      </c>
      <c r="E20" s="50" t="s">
        <v>4</v>
      </c>
      <c r="F20" s="296">
        <v>0</v>
      </c>
      <c r="G20" s="297">
        <f t="shared" si="2"/>
        <v>0</v>
      </c>
      <c r="H20" s="101"/>
      <c r="I20" s="102"/>
      <c r="J20" s="103"/>
    </row>
    <row r="21" spans="1:13" ht="17.25">
      <c r="A21" s="260"/>
      <c r="B21" s="393" t="s">
        <v>218</v>
      </c>
      <c r="C21" s="392" t="s">
        <v>40</v>
      </c>
      <c r="D21" s="295">
        <f>D22</f>
        <v>12.75</v>
      </c>
      <c r="E21" s="71" t="s">
        <v>102</v>
      </c>
      <c r="F21" s="296">
        <v>0</v>
      </c>
      <c r="G21" s="297">
        <f t="shared" si="2"/>
        <v>0</v>
      </c>
      <c r="H21" s="101"/>
      <c r="I21" s="102"/>
      <c r="J21" s="103"/>
    </row>
    <row r="22" spans="1:13" ht="30">
      <c r="A22" s="260">
        <v>15</v>
      </c>
      <c r="B22" s="393" t="s">
        <v>219</v>
      </c>
      <c r="C22" s="70" t="s">
        <v>131</v>
      </c>
      <c r="D22" s="282">
        <f>0.25*D20</f>
        <v>12.75</v>
      </c>
      <c r="E22" s="71" t="s">
        <v>102</v>
      </c>
      <c r="F22" s="96">
        <v>0</v>
      </c>
      <c r="G22" s="262">
        <f t="shared" si="2"/>
        <v>0</v>
      </c>
      <c r="H22" s="124"/>
      <c r="I22" s="500"/>
      <c r="J22" s="501"/>
      <c r="K22" s="501"/>
      <c r="L22" s="501"/>
      <c r="M22" s="501"/>
    </row>
    <row r="23" spans="1:13" ht="17.25">
      <c r="A23" s="260">
        <v>17</v>
      </c>
      <c r="B23" s="31" t="s">
        <v>31</v>
      </c>
      <c r="C23" s="32" t="s">
        <v>41</v>
      </c>
      <c r="D23" s="117">
        <f>D20*0.1</f>
        <v>5.1000000000000005</v>
      </c>
      <c r="E23" s="71" t="s">
        <v>102</v>
      </c>
      <c r="F23" s="99">
        <v>0</v>
      </c>
      <c r="G23" s="262">
        <f t="shared" si="2"/>
        <v>0</v>
      </c>
      <c r="H23" s="101"/>
      <c r="I23" s="102"/>
      <c r="J23" s="103"/>
    </row>
    <row r="24" spans="1:13">
      <c r="A24" s="260">
        <v>18</v>
      </c>
      <c r="B24" s="31" t="s">
        <v>228</v>
      </c>
      <c r="C24" s="32" t="s">
        <v>90</v>
      </c>
      <c r="D24" s="98">
        <f>D9</f>
        <v>51</v>
      </c>
      <c r="E24" s="71" t="s">
        <v>4</v>
      </c>
      <c r="F24" s="99">
        <v>0</v>
      </c>
      <c r="G24" s="262">
        <f t="shared" si="2"/>
        <v>0</v>
      </c>
      <c r="H24" s="101"/>
      <c r="I24" s="102"/>
      <c r="J24" s="103"/>
    </row>
    <row r="25" spans="1:13">
      <c r="A25" s="260">
        <v>19</v>
      </c>
      <c r="B25" s="393" t="s">
        <v>229</v>
      </c>
      <c r="C25" s="32" t="s">
        <v>150</v>
      </c>
      <c r="D25" s="98">
        <f>D24*0.2</f>
        <v>10.200000000000001</v>
      </c>
      <c r="E25" s="71" t="s">
        <v>24</v>
      </c>
      <c r="F25" s="99">
        <v>0</v>
      </c>
      <c r="G25" s="35">
        <f t="shared" si="2"/>
        <v>0</v>
      </c>
      <c r="H25" s="101"/>
      <c r="I25" s="102"/>
      <c r="J25" s="103"/>
    </row>
    <row r="26" spans="1:13" ht="15.75">
      <c r="A26" s="248" t="s">
        <v>149</v>
      </c>
      <c r="B26" s="249"/>
      <c r="C26" s="250"/>
      <c r="D26" s="251"/>
      <c r="E26" s="252"/>
      <c r="F26" s="253"/>
      <c r="G26" s="254">
        <f>SUM(G7:G25)</f>
        <v>0</v>
      </c>
      <c r="H26" s="127"/>
      <c r="I26" s="128"/>
      <c r="J26" s="129"/>
      <c r="K26" s="130"/>
    </row>
    <row r="27" spans="1:13" ht="15.75">
      <c r="A27" s="218" t="s">
        <v>118</v>
      </c>
      <c r="B27" s="219"/>
      <c r="C27" s="131"/>
      <c r="D27" s="132"/>
      <c r="E27" s="133"/>
      <c r="F27" s="236"/>
      <c r="G27" s="134"/>
      <c r="H27" s="127"/>
      <c r="I27" s="128"/>
      <c r="J27" s="129"/>
      <c r="K27" s="130"/>
    </row>
    <row r="28" spans="1:13" ht="15.75">
      <c r="A28" s="130"/>
      <c r="B28" s="219"/>
      <c r="C28" s="131"/>
      <c r="D28" s="132"/>
      <c r="E28" s="133"/>
      <c r="F28" s="236"/>
      <c r="G28" s="134"/>
      <c r="H28" s="127"/>
      <c r="I28" s="128"/>
      <c r="J28" s="129"/>
      <c r="K28" s="130"/>
    </row>
    <row r="29" spans="1:13" ht="15.75" thickBot="1">
      <c r="B29" s="300" t="s">
        <v>132</v>
      </c>
      <c r="I29" s="136"/>
      <c r="J29" s="137"/>
      <c r="K29" s="103"/>
    </row>
    <row r="30" spans="1:13" ht="15.75" thickBot="1">
      <c r="A30" s="23" t="s">
        <v>9</v>
      </c>
      <c r="B30" s="24" t="s">
        <v>18</v>
      </c>
      <c r="C30" s="25" t="s">
        <v>11</v>
      </c>
      <c r="D30" s="28" t="s">
        <v>12</v>
      </c>
      <c r="E30" s="27" t="s">
        <v>13</v>
      </c>
      <c r="F30" s="233" t="s">
        <v>14</v>
      </c>
      <c r="G30" s="115" t="s">
        <v>15</v>
      </c>
      <c r="H30" s="76" t="s">
        <v>19</v>
      </c>
    </row>
    <row r="31" spans="1:13">
      <c r="A31" s="111">
        <v>20</v>
      </c>
      <c r="B31" s="209" t="s">
        <v>143</v>
      </c>
      <c r="C31" s="301" t="s">
        <v>134</v>
      </c>
      <c r="D31" s="303">
        <v>3</v>
      </c>
      <c r="E31" s="139" t="s">
        <v>4</v>
      </c>
      <c r="F31" s="138">
        <v>0</v>
      </c>
      <c r="G31" s="140">
        <f t="shared" ref="G31" si="3">D31*F31</f>
        <v>0</v>
      </c>
      <c r="H31" s="264" t="s">
        <v>42</v>
      </c>
    </row>
    <row r="32" spans="1:13">
      <c r="A32" s="141">
        <v>21</v>
      </c>
      <c r="B32" s="209" t="s">
        <v>144</v>
      </c>
      <c r="C32" s="301" t="s">
        <v>135</v>
      </c>
      <c r="D32" s="304">
        <v>10</v>
      </c>
      <c r="E32" s="31" t="s">
        <v>4</v>
      </c>
      <c r="F32" s="17">
        <v>0</v>
      </c>
      <c r="G32" s="143">
        <f>D32*F32</f>
        <v>0</v>
      </c>
      <c r="H32" s="265" t="s">
        <v>42</v>
      </c>
    </row>
    <row r="33" spans="1:10">
      <c r="A33" s="141">
        <v>22</v>
      </c>
      <c r="B33" s="209" t="s">
        <v>145</v>
      </c>
      <c r="C33" s="301" t="s">
        <v>136</v>
      </c>
      <c r="D33" s="304">
        <v>1</v>
      </c>
      <c r="E33" s="31" t="s">
        <v>4</v>
      </c>
      <c r="F33" s="17">
        <v>0</v>
      </c>
      <c r="G33" s="143">
        <f>D33*F33</f>
        <v>0</v>
      </c>
      <c r="H33" s="265" t="s">
        <v>259</v>
      </c>
    </row>
    <row r="34" spans="1:10">
      <c r="A34" s="141">
        <v>23</v>
      </c>
      <c r="B34" s="209" t="s">
        <v>61</v>
      </c>
      <c r="C34" s="301" t="s">
        <v>137</v>
      </c>
      <c r="D34" s="304">
        <v>1</v>
      </c>
      <c r="E34" s="31" t="s">
        <v>4</v>
      </c>
      <c r="F34" s="17">
        <v>0</v>
      </c>
      <c r="G34" s="143">
        <f>D34*F34</f>
        <v>0</v>
      </c>
      <c r="H34" s="265" t="s">
        <v>42</v>
      </c>
    </row>
    <row r="35" spans="1:10">
      <c r="A35" s="141">
        <v>24</v>
      </c>
      <c r="B35" s="209" t="s">
        <v>146</v>
      </c>
      <c r="C35" s="301" t="s">
        <v>138</v>
      </c>
      <c r="D35" s="304">
        <v>10</v>
      </c>
      <c r="E35" s="31" t="s">
        <v>4</v>
      </c>
      <c r="F35" s="17">
        <v>0</v>
      </c>
      <c r="G35" s="144">
        <f>D35*F35</f>
        <v>0</v>
      </c>
      <c r="H35" s="265" t="s">
        <v>42</v>
      </c>
    </row>
    <row r="36" spans="1:10">
      <c r="A36" s="141">
        <v>25</v>
      </c>
      <c r="B36" s="306" t="s">
        <v>62</v>
      </c>
      <c r="C36" s="302" t="s">
        <v>63</v>
      </c>
      <c r="D36" s="304">
        <v>5</v>
      </c>
      <c r="E36" s="31" t="s">
        <v>4</v>
      </c>
      <c r="F36" s="17">
        <v>0</v>
      </c>
      <c r="G36" s="144">
        <f t="shared" ref="G36:G37" si="4">D36*F36</f>
        <v>0</v>
      </c>
      <c r="H36" s="265" t="s">
        <v>42</v>
      </c>
    </row>
    <row r="37" spans="1:10">
      <c r="A37" s="141">
        <v>26</v>
      </c>
      <c r="B37" s="209" t="s">
        <v>64</v>
      </c>
      <c r="C37" s="301" t="s">
        <v>139</v>
      </c>
      <c r="D37" s="304">
        <v>2</v>
      </c>
      <c r="E37" s="31" t="s">
        <v>4</v>
      </c>
      <c r="F37" s="17">
        <v>0</v>
      </c>
      <c r="G37" s="144">
        <f t="shared" si="4"/>
        <v>0</v>
      </c>
      <c r="H37" s="265" t="s">
        <v>42</v>
      </c>
    </row>
    <row r="38" spans="1:10" s="16" customFormat="1">
      <c r="A38" s="218" t="s">
        <v>118</v>
      </c>
      <c r="B38" s="91"/>
      <c r="C38" s="145"/>
      <c r="D38" s="135"/>
      <c r="E38" s="135"/>
      <c r="F38" s="91"/>
      <c r="G38" s="146"/>
      <c r="H38" s="147"/>
    </row>
    <row r="39" spans="1:10" s="16" customFormat="1">
      <c r="A39" s="135"/>
      <c r="B39" s="91"/>
      <c r="C39" s="148"/>
      <c r="D39" s="135"/>
      <c r="E39" s="135"/>
      <c r="F39" s="91"/>
      <c r="G39" s="146"/>
      <c r="H39" s="147"/>
    </row>
    <row r="40" spans="1:10" ht="15.75" thickBot="1">
      <c r="B40" s="300" t="s">
        <v>133</v>
      </c>
      <c r="H40" s="149"/>
      <c r="I40" s="136"/>
      <c r="J40" s="137"/>
    </row>
    <row r="41" spans="1:10" ht="15.75" thickBot="1">
      <c r="A41" s="23" t="s">
        <v>9</v>
      </c>
      <c r="B41" s="24" t="s">
        <v>18</v>
      </c>
      <c r="C41" s="25" t="s">
        <v>11</v>
      </c>
      <c r="D41" s="28" t="s">
        <v>12</v>
      </c>
      <c r="E41" s="27" t="s">
        <v>13</v>
      </c>
      <c r="F41" s="233" t="s">
        <v>14</v>
      </c>
      <c r="G41" s="115" t="s">
        <v>15</v>
      </c>
      <c r="H41" s="76" t="s">
        <v>19</v>
      </c>
    </row>
    <row r="42" spans="1:10">
      <c r="A42" s="111">
        <v>27</v>
      </c>
      <c r="B42" s="209" t="s">
        <v>58</v>
      </c>
      <c r="C42" s="301" t="s">
        <v>140</v>
      </c>
      <c r="D42" s="303">
        <v>2</v>
      </c>
      <c r="E42" s="139" t="s">
        <v>4</v>
      </c>
      <c r="F42" s="138">
        <v>0</v>
      </c>
      <c r="G42" s="140">
        <f t="shared" ref="G42" si="5">D42*F42</f>
        <v>0</v>
      </c>
      <c r="H42" s="264" t="s">
        <v>42</v>
      </c>
    </row>
    <row r="43" spans="1:10">
      <c r="A43" s="141">
        <v>28</v>
      </c>
      <c r="B43" s="209" t="s">
        <v>61</v>
      </c>
      <c r="C43" s="301" t="s">
        <v>137</v>
      </c>
      <c r="D43" s="303">
        <v>4</v>
      </c>
      <c r="E43" s="31" t="s">
        <v>4</v>
      </c>
      <c r="F43" s="17">
        <v>0</v>
      </c>
      <c r="G43" s="143">
        <f>D43*F43</f>
        <v>0</v>
      </c>
      <c r="H43" s="265" t="s">
        <v>42</v>
      </c>
    </row>
    <row r="44" spans="1:10">
      <c r="A44" s="141">
        <v>29</v>
      </c>
      <c r="B44" s="209" t="s">
        <v>146</v>
      </c>
      <c r="C44" s="301" t="s">
        <v>141</v>
      </c>
      <c r="D44" s="303">
        <v>6</v>
      </c>
      <c r="E44" s="31" t="s">
        <v>4</v>
      </c>
      <c r="F44" s="17">
        <v>0</v>
      </c>
      <c r="G44" s="143">
        <f>D44*F44</f>
        <v>0</v>
      </c>
      <c r="H44" s="308" t="s">
        <v>42</v>
      </c>
    </row>
    <row r="45" spans="1:10">
      <c r="A45" s="141">
        <v>30</v>
      </c>
      <c r="B45" s="209" t="s">
        <v>147</v>
      </c>
      <c r="C45" s="301" t="s">
        <v>142</v>
      </c>
      <c r="D45" s="303">
        <v>2</v>
      </c>
      <c r="E45" s="31" t="s">
        <v>4</v>
      </c>
      <c r="F45" s="17">
        <v>0</v>
      </c>
      <c r="G45" s="143">
        <f>D45*F45</f>
        <v>0</v>
      </c>
      <c r="H45" s="265" t="s">
        <v>43</v>
      </c>
    </row>
    <row r="46" spans="1:10">
      <c r="A46" s="141">
        <v>31</v>
      </c>
      <c r="B46" s="209" t="s">
        <v>65</v>
      </c>
      <c r="C46" s="301" t="s">
        <v>138</v>
      </c>
      <c r="D46" s="303">
        <v>1</v>
      </c>
      <c r="E46" s="31" t="s">
        <v>4</v>
      </c>
      <c r="F46" s="17">
        <v>0</v>
      </c>
      <c r="G46" s="144">
        <f>D46*F46</f>
        <v>0</v>
      </c>
      <c r="H46" s="265" t="s">
        <v>42</v>
      </c>
    </row>
    <row r="47" spans="1:10">
      <c r="A47" s="141">
        <v>32</v>
      </c>
      <c r="B47" s="209" t="s">
        <v>64</v>
      </c>
      <c r="C47" s="301" t="s">
        <v>139</v>
      </c>
      <c r="D47" s="303">
        <v>4</v>
      </c>
      <c r="E47" s="31" t="s">
        <v>4</v>
      </c>
      <c r="F47" s="17">
        <v>0</v>
      </c>
      <c r="G47" s="144">
        <f t="shared" ref="G47" si="6">D47*F47</f>
        <v>0</v>
      </c>
      <c r="H47" s="265" t="s">
        <v>42</v>
      </c>
    </row>
    <row r="48" spans="1:10" s="16" customFormat="1">
      <c r="A48" s="218" t="s">
        <v>118</v>
      </c>
      <c r="B48" s="307"/>
      <c r="C48" s="148"/>
      <c r="D48" s="135"/>
      <c r="E48" s="135"/>
      <c r="F48" s="91"/>
      <c r="G48" s="146"/>
      <c r="H48" s="147"/>
    </row>
    <row r="49" spans="1:8" ht="15.75">
      <c r="A49" s="125" t="s">
        <v>148</v>
      </c>
      <c r="B49" s="78"/>
      <c r="C49" s="305"/>
      <c r="D49" s="79"/>
      <c r="E49" s="80"/>
      <c r="F49" s="235"/>
      <c r="G49" s="126">
        <f>SUM(G31:G48)</f>
        <v>0</v>
      </c>
      <c r="H49" s="154"/>
    </row>
    <row r="50" spans="1:8">
      <c r="H50" s="149"/>
    </row>
    <row r="51" spans="1:8" ht="18.75">
      <c r="A51" s="57" t="s">
        <v>29</v>
      </c>
      <c r="B51" s="58"/>
      <c r="C51" s="59"/>
      <c r="D51" s="155"/>
      <c r="E51" s="82"/>
      <c r="F51" s="239"/>
      <c r="G51" s="60">
        <f>G49+G26</f>
        <v>0</v>
      </c>
      <c r="H51" s="149"/>
    </row>
  </sheetData>
  <mergeCells count="1">
    <mergeCell ref="I22:M22"/>
  </mergeCells>
  <pageMargins left="0.7" right="0.7" top="0.78740157499999996" bottom="0.78740157499999996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66"/>
  <sheetViews>
    <sheetView topLeftCell="A44" zoomScaleNormal="100" workbookViewId="0">
      <selection activeCell="I46" sqref="I46"/>
    </sheetView>
  </sheetViews>
  <sheetFormatPr defaultRowHeight="15"/>
  <cols>
    <col min="1" max="1" width="4.42578125" style="4" customWidth="1"/>
    <col min="2" max="2" width="12" style="4" customWidth="1"/>
    <col min="3" max="3" width="45" style="4" customWidth="1"/>
    <col min="4" max="4" width="9.140625" style="64"/>
    <col min="5" max="5" width="5.7109375" style="62" customWidth="1"/>
    <col min="6" max="6" width="11" style="4" customWidth="1"/>
    <col min="7" max="7" width="15.85546875" style="56" customWidth="1"/>
    <col min="8" max="8" width="18" style="150" bestFit="1" customWidth="1"/>
    <col min="9" max="9" width="44.140625" style="4" customWidth="1"/>
    <col min="10" max="10" width="11.42578125" style="4" customWidth="1"/>
    <col min="11" max="11" width="9.140625" style="4"/>
    <col min="12" max="12" width="10.85546875" style="4" customWidth="1"/>
    <col min="13" max="13" width="12" style="4" bestFit="1" customWidth="1"/>
    <col min="14" max="14" width="9.140625" style="4"/>
    <col min="15" max="15" width="11.85546875" style="4" bestFit="1" customWidth="1"/>
    <col min="16" max="16384" width="9.140625" style="4"/>
  </cols>
  <sheetData>
    <row r="1" spans="1:13" s="20" customFormat="1" ht="18.75">
      <c r="A1" s="65" t="s">
        <v>98</v>
      </c>
      <c r="C1" s="66"/>
      <c r="D1" s="67"/>
      <c r="E1" s="21"/>
      <c r="G1" s="22"/>
      <c r="H1" s="414"/>
    </row>
    <row r="2" spans="1:13" s="20" customFormat="1" ht="18.75">
      <c r="A2" s="65"/>
      <c r="C2" s="66"/>
      <c r="D2" s="67"/>
      <c r="E2" s="21"/>
      <c r="G2" s="22"/>
      <c r="H2" s="414"/>
    </row>
    <row r="3" spans="1:13" ht="30.75" customHeight="1" thickBot="1">
      <c r="A3" s="62"/>
      <c r="B3" s="211" t="s">
        <v>176</v>
      </c>
      <c r="C3" s="63"/>
      <c r="D3" s="55"/>
    </row>
    <row r="4" spans="1:13" ht="15.75" thickBot="1">
      <c r="A4" s="23" t="s">
        <v>9</v>
      </c>
      <c r="B4" s="24" t="s">
        <v>10</v>
      </c>
      <c r="C4" s="25" t="s">
        <v>11</v>
      </c>
      <c r="D4" s="28" t="s">
        <v>12</v>
      </c>
      <c r="E4" s="27" t="s">
        <v>13</v>
      </c>
      <c r="F4" s="26" t="s">
        <v>14</v>
      </c>
      <c r="G4" s="29" t="s">
        <v>15</v>
      </c>
      <c r="H4" s="16"/>
    </row>
    <row r="5" spans="1:13" ht="39.75">
      <c r="A5" s="85">
        <v>1</v>
      </c>
      <c r="B5" s="394" t="s">
        <v>230</v>
      </c>
      <c r="C5" s="32" t="s">
        <v>175</v>
      </c>
      <c r="D5" s="88">
        <f>D7*2</f>
        <v>2354</v>
      </c>
      <c r="E5" s="19" t="s">
        <v>50</v>
      </c>
      <c r="F5" s="89">
        <v>0</v>
      </c>
      <c r="G5" s="90">
        <f>D5*F5</f>
        <v>0</v>
      </c>
      <c r="H5" s="16"/>
      <c r="L5" s="91"/>
      <c r="M5" s="91"/>
    </row>
    <row r="6" spans="1:13">
      <c r="A6" s="85">
        <v>2</v>
      </c>
      <c r="B6" s="31" t="s">
        <v>25</v>
      </c>
      <c r="C6" s="32" t="s">
        <v>51</v>
      </c>
      <c r="D6" s="92">
        <f>0.0001*D5*7</f>
        <v>1.6477999999999999</v>
      </c>
      <c r="E6" s="19" t="s">
        <v>52</v>
      </c>
      <c r="F6" s="89">
        <v>0</v>
      </c>
      <c r="G6" s="77">
        <f t="shared" ref="G6:G21" si="0">D6*F6</f>
        <v>0</v>
      </c>
      <c r="H6" s="415"/>
      <c r="I6" s="93"/>
    </row>
    <row r="7" spans="1:13" ht="17.25">
      <c r="A7" s="85">
        <v>3</v>
      </c>
      <c r="B7" s="31" t="s">
        <v>252</v>
      </c>
      <c r="C7" s="32" t="s">
        <v>111</v>
      </c>
      <c r="D7" s="92">
        <v>1177</v>
      </c>
      <c r="E7" s="31" t="s">
        <v>100</v>
      </c>
      <c r="F7" s="89">
        <v>0</v>
      </c>
      <c r="G7" s="77">
        <f t="shared" si="0"/>
        <v>0</v>
      </c>
      <c r="H7" s="415"/>
      <c r="I7" s="93"/>
    </row>
    <row r="8" spans="1:13">
      <c r="A8" s="85">
        <v>5</v>
      </c>
      <c r="B8" s="69"/>
      <c r="C8" s="86" t="s">
        <v>94</v>
      </c>
      <c r="D8" s="33">
        <v>3</v>
      </c>
      <c r="E8" s="85" t="s">
        <v>93</v>
      </c>
      <c r="F8" s="87">
        <v>0</v>
      </c>
      <c r="G8" s="39">
        <f>F8*D8</f>
        <v>0</v>
      </c>
      <c r="H8" s="16"/>
    </row>
    <row r="9" spans="1:13">
      <c r="A9" s="85">
        <v>6</v>
      </c>
      <c r="B9" s="69"/>
      <c r="C9" s="86" t="s">
        <v>95</v>
      </c>
      <c r="D9" s="33">
        <v>50</v>
      </c>
      <c r="E9" s="85" t="s">
        <v>4</v>
      </c>
      <c r="F9" s="87">
        <v>0</v>
      </c>
      <c r="G9" s="39">
        <f>F9*D9</f>
        <v>0</v>
      </c>
      <c r="H9" s="16"/>
    </row>
    <row r="10" spans="1:13" ht="60">
      <c r="A10" s="85">
        <v>7</v>
      </c>
      <c r="B10" s="395" t="s">
        <v>232</v>
      </c>
      <c r="C10" s="70" t="s">
        <v>22</v>
      </c>
      <c r="D10" s="95">
        <v>1177</v>
      </c>
      <c r="E10" s="71" t="s">
        <v>101</v>
      </c>
      <c r="F10" s="96">
        <v>0</v>
      </c>
      <c r="G10" s="72">
        <f t="shared" si="0"/>
        <v>0</v>
      </c>
      <c r="H10" s="16"/>
    </row>
    <row r="11" spans="1:13">
      <c r="A11" s="85">
        <v>8</v>
      </c>
      <c r="B11" s="223" t="s">
        <v>113</v>
      </c>
      <c r="C11" s="70"/>
      <c r="D11" s="95"/>
      <c r="E11" s="71"/>
      <c r="F11" s="96"/>
      <c r="G11" s="72"/>
      <c r="H11" s="16"/>
    </row>
    <row r="12" spans="1:13" s="103" customFormat="1">
      <c r="A12" s="218" t="s">
        <v>118</v>
      </c>
      <c r="B12" s="212"/>
      <c r="C12" s="213"/>
      <c r="D12" s="220"/>
      <c r="E12" s="101"/>
      <c r="F12" s="221"/>
      <c r="G12" s="222"/>
      <c r="H12" s="416"/>
    </row>
    <row r="13" spans="1:13" s="103" customFormat="1">
      <c r="A13" s="218" t="s">
        <v>251</v>
      </c>
      <c r="B13" s="212"/>
      <c r="C13" s="213"/>
      <c r="D13" s="220"/>
      <c r="E13" s="101"/>
      <c r="F13" s="221"/>
      <c r="G13" s="222"/>
      <c r="H13" s="416"/>
    </row>
    <row r="14" spans="1:13">
      <c r="A14" s="73" t="s">
        <v>16</v>
      </c>
      <c r="B14" s="42"/>
      <c r="C14" s="43"/>
      <c r="D14" s="54"/>
      <c r="E14" s="74"/>
      <c r="F14" s="108"/>
      <c r="G14" s="75">
        <f>SUM(G5:G13)</f>
        <v>0</v>
      </c>
      <c r="H14" s="417"/>
      <c r="I14" s="93"/>
      <c r="J14" s="93"/>
    </row>
    <row r="15" spans="1:13" ht="44.25" customHeight="1">
      <c r="A15" s="162"/>
      <c r="B15" s="163"/>
      <c r="C15" s="164"/>
      <c r="D15" s="266"/>
      <c r="E15" s="267"/>
      <c r="F15" s="268"/>
      <c r="G15" s="165"/>
      <c r="H15" s="417"/>
      <c r="J15" s="93"/>
    </row>
    <row r="16" spans="1:13" ht="38.25" customHeight="1" thickBot="1">
      <c r="A16" s="84"/>
      <c r="B16" s="224" t="s">
        <v>112</v>
      </c>
      <c r="C16" s="213"/>
      <c r="D16" s="220"/>
      <c r="E16" s="101"/>
      <c r="F16" s="221"/>
      <c r="G16" s="222"/>
      <c r="H16" s="416"/>
    </row>
    <row r="17" spans="1:15" ht="15.75" thickBot="1">
      <c r="A17" s="23" t="s">
        <v>9</v>
      </c>
      <c r="B17" s="24" t="s">
        <v>10</v>
      </c>
      <c r="C17" s="25" t="s">
        <v>11</v>
      </c>
      <c r="D17" s="28" t="s">
        <v>12</v>
      </c>
      <c r="E17" s="27" t="s">
        <v>13</v>
      </c>
      <c r="F17" s="26" t="s">
        <v>14</v>
      </c>
      <c r="G17" s="29" t="s">
        <v>15</v>
      </c>
      <c r="H17" s="16"/>
    </row>
    <row r="18" spans="1:15" ht="77.25">
      <c r="A18" s="288">
        <v>9</v>
      </c>
      <c r="B18" s="396" t="s">
        <v>233</v>
      </c>
      <c r="C18" s="289" t="s">
        <v>193</v>
      </c>
      <c r="D18" s="290">
        <v>2114</v>
      </c>
      <c r="E18" s="291" t="s">
        <v>4</v>
      </c>
      <c r="F18" s="374">
        <v>0</v>
      </c>
      <c r="G18" s="292">
        <f t="shared" si="0"/>
        <v>0</v>
      </c>
      <c r="H18" s="416"/>
      <c r="J18" s="64"/>
      <c r="L18" s="64"/>
    </row>
    <row r="19" spans="1:15" ht="45">
      <c r="A19" s="85">
        <v>10</v>
      </c>
      <c r="B19" s="395" t="s">
        <v>234</v>
      </c>
      <c r="C19" s="70" t="s">
        <v>23</v>
      </c>
      <c r="D19" s="97">
        <v>2114</v>
      </c>
      <c r="E19" s="71" t="s">
        <v>4</v>
      </c>
      <c r="F19" s="375">
        <v>0</v>
      </c>
      <c r="G19" s="72">
        <f t="shared" si="0"/>
        <v>0</v>
      </c>
      <c r="H19" s="416"/>
    </row>
    <row r="20" spans="1:15" ht="60">
      <c r="A20" s="85">
        <v>11</v>
      </c>
      <c r="B20" s="69" t="s">
        <v>235</v>
      </c>
      <c r="C20" s="70" t="s">
        <v>49</v>
      </c>
      <c r="D20" s="95">
        <f>D21*0.001</f>
        <v>4.2280000000000005E-2</v>
      </c>
      <c r="E20" s="71" t="s">
        <v>24</v>
      </c>
      <c r="F20" s="375">
        <v>0</v>
      </c>
      <c r="G20" s="72">
        <f t="shared" si="0"/>
        <v>0</v>
      </c>
      <c r="H20" s="416"/>
    </row>
    <row r="21" spans="1:15">
      <c r="A21" s="85">
        <v>12</v>
      </c>
      <c r="B21" s="69" t="s">
        <v>31</v>
      </c>
      <c r="C21" s="70" t="s">
        <v>45</v>
      </c>
      <c r="D21" s="95">
        <f>0.02*D19</f>
        <v>42.28</v>
      </c>
      <c r="E21" s="71" t="s">
        <v>26</v>
      </c>
      <c r="F21" s="375">
        <v>0</v>
      </c>
      <c r="G21" s="72">
        <f t="shared" si="0"/>
        <v>0</v>
      </c>
      <c r="H21" s="416"/>
    </row>
    <row r="22" spans="1:15" ht="30">
      <c r="A22" s="85">
        <v>14</v>
      </c>
      <c r="B22" s="393" t="s">
        <v>218</v>
      </c>
      <c r="C22" s="70" t="s">
        <v>40</v>
      </c>
      <c r="D22" s="104">
        <f>D23</f>
        <v>58.85</v>
      </c>
      <c r="E22" s="71" t="s">
        <v>102</v>
      </c>
      <c r="F22" s="376">
        <v>0</v>
      </c>
      <c r="G22" s="77">
        <f>D22*F22</f>
        <v>0</v>
      </c>
      <c r="H22" s="418"/>
      <c r="I22" s="103"/>
      <c r="J22" s="100"/>
      <c r="K22" s="101"/>
      <c r="L22" s="102"/>
      <c r="O22" s="105"/>
    </row>
    <row r="23" spans="1:15" ht="30">
      <c r="A23" s="85">
        <v>15</v>
      </c>
      <c r="B23" s="397" t="s">
        <v>236</v>
      </c>
      <c r="C23" s="32" t="s">
        <v>91</v>
      </c>
      <c r="D23" s="31">
        <f>D24*0.05</f>
        <v>58.85</v>
      </c>
      <c r="E23" s="31" t="s">
        <v>47</v>
      </c>
      <c r="F23" s="377">
        <v>0</v>
      </c>
      <c r="G23" s="77">
        <f>D23*F23</f>
        <v>0</v>
      </c>
      <c r="H23" s="418"/>
      <c r="I23" s="103"/>
      <c r="J23" s="100"/>
      <c r="K23" s="101"/>
      <c r="L23" s="102"/>
      <c r="O23" s="105"/>
    </row>
    <row r="24" spans="1:15" s="106" customFormat="1" ht="60">
      <c r="A24" s="85">
        <v>16</v>
      </c>
      <c r="B24" s="398" t="s">
        <v>237</v>
      </c>
      <c r="C24" s="214" t="s">
        <v>20</v>
      </c>
      <c r="D24" s="95">
        <v>1177</v>
      </c>
      <c r="E24" s="71" t="s">
        <v>101</v>
      </c>
      <c r="F24" s="375">
        <v>0</v>
      </c>
      <c r="G24" s="72">
        <f t="shared" ref="G24:G25" si="1">D24*F24</f>
        <v>0</v>
      </c>
      <c r="H24" s="178"/>
    </row>
    <row r="25" spans="1:15" s="106" customFormat="1" ht="17.25">
      <c r="A25" s="85">
        <v>17</v>
      </c>
      <c r="B25" s="69" t="s">
        <v>31</v>
      </c>
      <c r="C25" s="70" t="s">
        <v>256</v>
      </c>
      <c r="D25" s="97">
        <f>D24*0.09</f>
        <v>105.92999999999999</v>
      </c>
      <c r="E25" s="71" t="s">
        <v>103</v>
      </c>
      <c r="F25" s="375">
        <v>0</v>
      </c>
      <c r="G25" s="72">
        <f t="shared" si="1"/>
        <v>0</v>
      </c>
      <c r="H25" s="178"/>
    </row>
    <row r="26" spans="1:15" s="106" customFormat="1">
      <c r="A26" s="85">
        <v>18</v>
      </c>
      <c r="B26" s="393" t="s">
        <v>229</v>
      </c>
      <c r="C26" s="32" t="s">
        <v>196</v>
      </c>
      <c r="D26" s="97">
        <f>D19*0.01</f>
        <v>21.14</v>
      </c>
      <c r="E26" s="71" t="s">
        <v>24</v>
      </c>
      <c r="F26" s="375">
        <v>0</v>
      </c>
      <c r="G26" s="72">
        <f>D26*F26</f>
        <v>0</v>
      </c>
      <c r="H26" s="178"/>
    </row>
    <row r="27" spans="1:15" s="106" customFormat="1">
      <c r="A27" s="218" t="s">
        <v>118</v>
      </c>
      <c r="B27" s="212"/>
      <c r="C27" s="213"/>
      <c r="D27" s="364"/>
      <c r="E27" s="101"/>
      <c r="F27" s="102"/>
      <c r="G27" s="222"/>
      <c r="H27" s="178"/>
    </row>
    <row r="28" spans="1:15" s="106" customFormat="1">
      <c r="A28" s="218"/>
      <c r="B28" s="212"/>
      <c r="C28" s="213"/>
      <c r="D28" s="364"/>
      <c r="E28" s="101"/>
      <c r="F28" s="102"/>
      <c r="G28" s="222"/>
      <c r="H28" s="178"/>
    </row>
    <row r="29" spans="1:15">
      <c r="A29" s="41" t="s">
        <v>16</v>
      </c>
      <c r="B29" s="42"/>
      <c r="C29" s="43"/>
      <c r="D29" s="54"/>
      <c r="E29" s="74"/>
      <c r="F29" s="108"/>
      <c r="G29" s="75">
        <f>SUM(G18:G28)</f>
        <v>0</v>
      </c>
      <c r="H29" s="417"/>
      <c r="I29" s="93"/>
      <c r="J29" s="93"/>
    </row>
    <row r="31" spans="1:15" ht="23.25" customHeight="1" thickBot="1">
      <c r="A31" s="269" t="s">
        <v>120</v>
      </c>
    </row>
    <row r="32" spans="1:15" s="110" customFormat="1" ht="13.5" thickBot="1">
      <c r="A32" s="23" t="s">
        <v>9</v>
      </c>
      <c r="B32" s="24" t="s">
        <v>18</v>
      </c>
      <c r="C32" s="25" t="s">
        <v>11</v>
      </c>
      <c r="D32" s="28" t="s">
        <v>12</v>
      </c>
      <c r="E32" s="27" t="s">
        <v>13</v>
      </c>
      <c r="F32" s="26" t="s">
        <v>14</v>
      </c>
      <c r="G32" s="109" t="s">
        <v>15</v>
      </c>
      <c r="H32" s="419" t="s">
        <v>97</v>
      </c>
    </row>
    <row r="33" spans="1:14">
      <c r="A33" s="402">
        <v>19</v>
      </c>
      <c r="B33" s="370" t="s">
        <v>53</v>
      </c>
      <c r="C33" s="403" t="s">
        <v>67</v>
      </c>
      <c r="D33" s="371">
        <v>276</v>
      </c>
      <c r="E33" s="404" t="s">
        <v>4</v>
      </c>
      <c r="F33" s="237">
        <v>0</v>
      </c>
      <c r="G33" s="379">
        <f>D33*F33</f>
        <v>0</v>
      </c>
      <c r="H33" s="420" t="s">
        <v>87</v>
      </c>
    </row>
    <row r="34" spans="1:14">
      <c r="A34" s="142">
        <v>20</v>
      </c>
      <c r="B34" s="365" t="s">
        <v>54</v>
      </c>
      <c r="C34" s="1" t="s">
        <v>46</v>
      </c>
      <c r="D34" s="367">
        <v>40</v>
      </c>
      <c r="E34" s="13" t="s">
        <v>4</v>
      </c>
      <c r="F34" s="17">
        <v>0</v>
      </c>
      <c r="G34" s="166">
        <f t="shared" ref="G34:G56" si="2">D34*F34</f>
        <v>0</v>
      </c>
      <c r="H34" s="380" t="s">
        <v>88</v>
      </c>
    </row>
    <row r="35" spans="1:14">
      <c r="A35" s="142">
        <v>21</v>
      </c>
      <c r="B35" s="365" t="s">
        <v>36</v>
      </c>
      <c r="C35" s="1" t="s">
        <v>68</v>
      </c>
      <c r="D35" s="367">
        <v>21</v>
      </c>
      <c r="E35" s="13" t="s">
        <v>4</v>
      </c>
      <c r="F35" s="17">
        <v>0</v>
      </c>
      <c r="G35" s="166">
        <f t="shared" si="2"/>
        <v>0</v>
      </c>
      <c r="H35" s="380" t="s">
        <v>247</v>
      </c>
    </row>
    <row r="36" spans="1:14">
      <c r="A36" s="142">
        <v>22</v>
      </c>
      <c r="B36" s="210" t="s">
        <v>177</v>
      </c>
      <c r="C36" s="405" t="s">
        <v>178</v>
      </c>
      <c r="D36" s="367">
        <v>1</v>
      </c>
      <c r="E36" s="13" t="s">
        <v>4</v>
      </c>
      <c r="F36" s="17">
        <v>0</v>
      </c>
      <c r="G36" s="166">
        <f t="shared" si="2"/>
        <v>0</v>
      </c>
      <c r="H36" s="380" t="s">
        <v>247</v>
      </c>
      <c r="I36" s="64"/>
    </row>
    <row r="37" spans="1:14">
      <c r="A37" s="142">
        <v>23</v>
      </c>
      <c r="B37" s="210" t="s">
        <v>104</v>
      </c>
      <c r="C37" s="17" t="s">
        <v>69</v>
      </c>
      <c r="D37" s="367">
        <v>23</v>
      </c>
      <c r="E37" s="13" t="s">
        <v>4</v>
      </c>
      <c r="F37" s="17">
        <v>0</v>
      </c>
      <c r="G37" s="166">
        <f>D37*F37</f>
        <v>0</v>
      </c>
      <c r="H37" s="380" t="s">
        <v>248</v>
      </c>
    </row>
    <row r="38" spans="1:14">
      <c r="A38" s="142">
        <v>24</v>
      </c>
      <c r="B38" s="210" t="s">
        <v>105</v>
      </c>
      <c r="C38" s="406" t="s">
        <v>106</v>
      </c>
      <c r="D38" s="367">
        <v>16</v>
      </c>
      <c r="E38" s="13" t="s">
        <v>4</v>
      </c>
      <c r="F38" s="17">
        <v>0</v>
      </c>
      <c r="G38" s="166">
        <f>D38*F38</f>
        <v>0</v>
      </c>
      <c r="H38" s="380" t="s">
        <v>248</v>
      </c>
    </row>
    <row r="39" spans="1:14">
      <c r="A39" s="142">
        <v>25</v>
      </c>
      <c r="B39" s="210" t="s">
        <v>179</v>
      </c>
      <c r="C39" s="407" t="s">
        <v>180</v>
      </c>
      <c r="D39" s="367">
        <v>138</v>
      </c>
      <c r="E39" s="13" t="s">
        <v>4</v>
      </c>
      <c r="F39" s="17">
        <v>0</v>
      </c>
      <c r="G39" s="166">
        <f>D39*F39</f>
        <v>0</v>
      </c>
      <c r="H39" s="380" t="s">
        <v>247</v>
      </c>
    </row>
    <row r="40" spans="1:14">
      <c r="A40" s="142">
        <v>26</v>
      </c>
      <c r="B40" s="365" t="s">
        <v>55</v>
      </c>
      <c r="C40" s="1" t="s">
        <v>70</v>
      </c>
      <c r="D40" s="367">
        <v>512</v>
      </c>
      <c r="E40" s="13" t="s">
        <v>4</v>
      </c>
      <c r="F40" s="17">
        <v>0</v>
      </c>
      <c r="G40" s="166">
        <f t="shared" si="2"/>
        <v>0</v>
      </c>
      <c r="H40" s="380" t="s">
        <v>89</v>
      </c>
    </row>
    <row r="41" spans="1:14">
      <c r="A41" s="142">
        <v>27</v>
      </c>
      <c r="B41" s="210" t="s">
        <v>59</v>
      </c>
      <c r="C41" s="405" t="s">
        <v>60</v>
      </c>
      <c r="D41" s="367">
        <v>2</v>
      </c>
      <c r="E41" s="13" t="s">
        <v>4</v>
      </c>
      <c r="F41" s="17">
        <v>0</v>
      </c>
      <c r="G41" s="166">
        <f t="shared" si="2"/>
        <v>0</v>
      </c>
      <c r="H41" s="380" t="s">
        <v>249</v>
      </c>
      <c r="J41" s="91"/>
      <c r="K41" s="91"/>
      <c r="L41" s="91"/>
      <c r="M41" s="91"/>
      <c r="N41" s="91"/>
    </row>
    <row r="42" spans="1:14">
      <c r="A42" s="142">
        <v>28</v>
      </c>
      <c r="B42" s="365" t="s">
        <v>71</v>
      </c>
      <c r="C42" s="17" t="s">
        <v>72</v>
      </c>
      <c r="D42" s="367">
        <v>21</v>
      </c>
      <c r="E42" s="13" t="s">
        <v>4</v>
      </c>
      <c r="F42" s="17">
        <v>0</v>
      </c>
      <c r="G42" s="166">
        <f t="shared" si="2"/>
        <v>0</v>
      </c>
      <c r="H42" s="380" t="s">
        <v>247</v>
      </c>
      <c r="J42" s="91"/>
      <c r="K42" s="91"/>
      <c r="L42" s="91"/>
      <c r="M42" s="91"/>
      <c r="N42" s="91"/>
    </row>
    <row r="43" spans="1:14">
      <c r="A43" s="142">
        <v>29</v>
      </c>
      <c r="B43" s="210" t="s">
        <v>73</v>
      </c>
      <c r="C43" s="17" t="s">
        <v>74</v>
      </c>
      <c r="D43" s="367">
        <v>47</v>
      </c>
      <c r="E43" s="13" t="s">
        <v>4</v>
      </c>
      <c r="F43" s="17">
        <v>0</v>
      </c>
      <c r="G43" s="166">
        <f t="shared" si="2"/>
        <v>0</v>
      </c>
      <c r="H43" s="380" t="s">
        <v>247</v>
      </c>
      <c r="J43" s="486"/>
      <c r="K43" s="135"/>
      <c r="L43" s="226"/>
      <c r="M43" s="487"/>
      <c r="N43" s="91"/>
    </row>
    <row r="44" spans="1:14">
      <c r="A44" s="142">
        <v>30</v>
      </c>
      <c r="B44" s="210" t="s">
        <v>75</v>
      </c>
      <c r="C44" s="17" t="s">
        <v>76</v>
      </c>
      <c r="D44" s="367">
        <v>146</v>
      </c>
      <c r="E44" s="13" t="s">
        <v>4</v>
      </c>
      <c r="F44" s="17">
        <v>0</v>
      </c>
      <c r="G44" s="166">
        <f t="shared" si="2"/>
        <v>0</v>
      </c>
      <c r="H44" s="380" t="s">
        <v>247</v>
      </c>
      <c r="J44" s="486"/>
      <c r="K44" s="135"/>
      <c r="L44" s="226"/>
      <c r="M44" s="487"/>
      <c r="N44" s="91"/>
    </row>
    <row r="45" spans="1:14">
      <c r="A45" s="142">
        <v>31</v>
      </c>
      <c r="B45" s="210" t="s">
        <v>181</v>
      </c>
      <c r="C45" s="301" t="s">
        <v>182</v>
      </c>
      <c r="D45" s="367">
        <v>27</v>
      </c>
      <c r="E45" s="13" t="s">
        <v>4</v>
      </c>
      <c r="F45" s="17">
        <v>0</v>
      </c>
      <c r="G45" s="166">
        <f t="shared" si="2"/>
        <v>0</v>
      </c>
      <c r="H45" s="380" t="s">
        <v>247</v>
      </c>
      <c r="J45" s="486"/>
      <c r="K45" s="135"/>
      <c r="L45" s="226"/>
      <c r="M45" s="487"/>
      <c r="N45" s="91"/>
    </row>
    <row r="46" spans="1:14">
      <c r="A46" s="142">
        <v>32</v>
      </c>
      <c r="B46" s="210" t="s">
        <v>183</v>
      </c>
      <c r="C46" s="2" t="s">
        <v>107</v>
      </c>
      <c r="D46" s="367">
        <v>131</v>
      </c>
      <c r="E46" s="13" t="s">
        <v>4</v>
      </c>
      <c r="F46" s="17">
        <v>0</v>
      </c>
      <c r="G46" s="166">
        <f t="shared" si="2"/>
        <v>0</v>
      </c>
      <c r="H46" s="380" t="s">
        <v>250</v>
      </c>
      <c r="I46" s="378"/>
      <c r="J46" s="486"/>
      <c r="K46" s="135"/>
      <c r="L46" s="226"/>
      <c r="M46" s="487"/>
      <c r="N46" s="91"/>
    </row>
    <row r="47" spans="1:14" ht="17.25" customHeight="1">
      <c r="A47" s="142">
        <v>33</v>
      </c>
      <c r="B47" s="210" t="s">
        <v>184</v>
      </c>
      <c r="C47" s="366" t="s">
        <v>185</v>
      </c>
      <c r="D47" s="367">
        <v>20</v>
      </c>
      <c r="E47" s="13" t="s">
        <v>4</v>
      </c>
      <c r="F47" s="17">
        <v>0</v>
      </c>
      <c r="G47" s="166">
        <f t="shared" si="2"/>
        <v>0</v>
      </c>
      <c r="H47" s="380" t="s">
        <v>194</v>
      </c>
      <c r="J47" s="91"/>
      <c r="K47" s="135"/>
      <c r="L47" s="226"/>
      <c r="M47" s="487"/>
      <c r="N47" s="91"/>
    </row>
    <row r="48" spans="1:14">
      <c r="A48" s="142">
        <v>34</v>
      </c>
      <c r="B48" s="210" t="s">
        <v>186</v>
      </c>
      <c r="C48" s="366" t="s">
        <v>187</v>
      </c>
      <c r="D48" s="367">
        <v>55</v>
      </c>
      <c r="E48" s="13" t="s">
        <v>4</v>
      </c>
      <c r="F48" s="17">
        <v>0</v>
      </c>
      <c r="G48" s="166">
        <f t="shared" si="2"/>
        <v>0</v>
      </c>
      <c r="H48" s="380" t="s">
        <v>250</v>
      </c>
      <c r="J48" s="486"/>
      <c r="K48" s="135"/>
      <c r="L48" s="226"/>
      <c r="M48" s="487"/>
      <c r="N48" s="91"/>
    </row>
    <row r="49" spans="1:14">
      <c r="A49" s="142">
        <v>35</v>
      </c>
      <c r="B49" s="210" t="s">
        <v>188</v>
      </c>
      <c r="C49" s="366" t="s">
        <v>189</v>
      </c>
      <c r="D49" s="367">
        <v>6</v>
      </c>
      <c r="E49" s="13" t="s">
        <v>4</v>
      </c>
      <c r="F49" s="17">
        <v>0</v>
      </c>
      <c r="G49" s="166">
        <f t="shared" si="2"/>
        <v>0</v>
      </c>
      <c r="H49" s="380" t="s">
        <v>195</v>
      </c>
      <c r="J49" s="486"/>
      <c r="K49" s="135"/>
      <c r="L49" s="226"/>
      <c r="M49" s="487"/>
      <c r="N49" s="91"/>
    </row>
    <row r="50" spans="1:14">
      <c r="A50" s="142">
        <v>36</v>
      </c>
      <c r="B50" s="210" t="s">
        <v>37</v>
      </c>
      <c r="C50" s="17" t="s">
        <v>77</v>
      </c>
      <c r="D50" s="367">
        <v>37</v>
      </c>
      <c r="E50" s="13" t="s">
        <v>4</v>
      </c>
      <c r="F50" s="17">
        <v>0</v>
      </c>
      <c r="G50" s="166">
        <f t="shared" si="2"/>
        <v>0</v>
      </c>
      <c r="H50" s="380" t="s">
        <v>194</v>
      </c>
      <c r="J50" s="91"/>
      <c r="K50" s="91"/>
      <c r="L50" s="91"/>
      <c r="M50" s="91"/>
      <c r="N50" s="91"/>
    </row>
    <row r="51" spans="1:14">
      <c r="A51" s="142">
        <v>37</v>
      </c>
      <c r="B51" s="210" t="s">
        <v>190</v>
      </c>
      <c r="C51" s="301" t="s">
        <v>191</v>
      </c>
      <c r="D51" s="367">
        <v>23</v>
      </c>
      <c r="E51" s="13" t="s">
        <v>4</v>
      </c>
      <c r="F51" s="17">
        <v>0</v>
      </c>
      <c r="G51" s="166">
        <f t="shared" si="2"/>
        <v>0</v>
      </c>
      <c r="H51" s="380" t="s">
        <v>247</v>
      </c>
      <c r="J51" s="91"/>
      <c r="K51" s="91"/>
      <c r="L51" s="91"/>
      <c r="M51" s="487"/>
      <c r="N51" s="91"/>
    </row>
    <row r="52" spans="1:14">
      <c r="A52" s="142">
        <v>38</v>
      </c>
      <c r="B52" s="365" t="s">
        <v>78</v>
      </c>
      <c r="C52" s="17" t="s">
        <v>79</v>
      </c>
      <c r="D52" s="367">
        <v>43</v>
      </c>
      <c r="E52" s="13" t="s">
        <v>4</v>
      </c>
      <c r="F52" s="17">
        <v>0</v>
      </c>
      <c r="G52" s="166">
        <f t="shared" si="2"/>
        <v>0</v>
      </c>
      <c r="H52" s="380" t="s">
        <v>247</v>
      </c>
      <c r="J52" s="91"/>
      <c r="K52" s="91"/>
      <c r="L52" s="91"/>
      <c r="M52" s="91"/>
      <c r="N52" s="91"/>
    </row>
    <row r="53" spans="1:14">
      <c r="A53" s="142">
        <v>39</v>
      </c>
      <c r="B53" s="210" t="s">
        <v>192</v>
      </c>
      <c r="C53" s="17" t="s">
        <v>80</v>
      </c>
      <c r="D53" s="367">
        <v>10</v>
      </c>
      <c r="E53" s="13" t="s">
        <v>4</v>
      </c>
      <c r="F53" s="17">
        <v>0</v>
      </c>
      <c r="G53" s="166">
        <f t="shared" si="2"/>
        <v>0</v>
      </c>
      <c r="H53" s="380" t="s">
        <v>247</v>
      </c>
      <c r="J53" s="91"/>
      <c r="K53" s="91"/>
      <c r="L53" s="91"/>
      <c r="M53" s="91"/>
      <c r="N53" s="91"/>
    </row>
    <row r="54" spans="1:14">
      <c r="A54" s="142">
        <v>40</v>
      </c>
      <c r="B54" s="365" t="s">
        <v>81</v>
      </c>
      <c r="C54" s="1" t="s">
        <v>82</v>
      </c>
      <c r="D54" s="367">
        <v>12</v>
      </c>
      <c r="E54" s="13" t="s">
        <v>4</v>
      </c>
      <c r="F54" s="17">
        <v>0</v>
      </c>
      <c r="G54" s="166">
        <f t="shared" si="2"/>
        <v>0</v>
      </c>
      <c r="H54" s="380" t="s">
        <v>247</v>
      </c>
    </row>
    <row r="55" spans="1:14">
      <c r="A55" s="142">
        <v>41</v>
      </c>
      <c r="B55" s="365" t="s">
        <v>83</v>
      </c>
      <c r="C55" s="408" t="s">
        <v>84</v>
      </c>
      <c r="D55" s="367">
        <v>24</v>
      </c>
      <c r="E55" s="13" t="s">
        <v>4</v>
      </c>
      <c r="F55" s="17">
        <v>0</v>
      </c>
      <c r="G55" s="166">
        <f t="shared" si="2"/>
        <v>0</v>
      </c>
      <c r="H55" s="380" t="s">
        <v>247</v>
      </c>
    </row>
    <row r="56" spans="1:14" ht="15.75" thickBot="1">
      <c r="A56" s="409">
        <v>42</v>
      </c>
      <c r="B56" s="372" t="s">
        <v>85</v>
      </c>
      <c r="C56" s="410" t="s">
        <v>86</v>
      </c>
      <c r="D56" s="373">
        <v>483</v>
      </c>
      <c r="E56" s="411" t="s">
        <v>4</v>
      </c>
      <c r="F56" s="17">
        <v>0</v>
      </c>
      <c r="G56" s="381">
        <f t="shared" si="2"/>
        <v>0</v>
      </c>
      <c r="H56" s="421" t="s">
        <v>194</v>
      </c>
    </row>
    <row r="57" spans="1:14">
      <c r="C57" s="368" t="s">
        <v>99</v>
      </c>
      <c r="D57" s="112">
        <f>SUM(D33:D56)</f>
        <v>2114</v>
      </c>
      <c r="G57" s="4"/>
    </row>
    <row r="58" spans="1:14">
      <c r="A58" s="218" t="s">
        <v>118</v>
      </c>
    </row>
    <row r="59" spans="1:14">
      <c r="A59" s="47" t="s">
        <v>200</v>
      </c>
    </row>
    <row r="60" spans="1:14" ht="40.5" customHeight="1">
      <c r="A60" s="218"/>
      <c r="B60" s="382" t="s">
        <v>121</v>
      </c>
      <c r="C60" s="383" t="s">
        <v>107</v>
      </c>
      <c r="D60" s="502" t="s">
        <v>198</v>
      </c>
      <c r="E60" s="503"/>
      <c r="F60" s="504"/>
      <c r="G60" s="505"/>
      <c r="H60" s="503"/>
    </row>
    <row r="61" spans="1:14" ht="28.5" customHeight="1">
      <c r="B61" s="384" t="s">
        <v>186</v>
      </c>
      <c r="C61" s="385" t="s">
        <v>187</v>
      </c>
      <c r="D61" s="506" t="s">
        <v>197</v>
      </c>
      <c r="E61" s="507"/>
      <c r="F61" s="507"/>
      <c r="G61" s="507"/>
      <c r="H61" s="507"/>
    </row>
    <row r="62" spans="1:14" ht="27" customHeight="1">
      <c r="B62" s="384" t="s">
        <v>188</v>
      </c>
      <c r="C62" s="385" t="s">
        <v>189</v>
      </c>
      <c r="D62" s="506" t="s">
        <v>199</v>
      </c>
      <c r="E62" s="507"/>
      <c r="F62" s="507"/>
      <c r="G62" s="507"/>
      <c r="H62" s="507"/>
    </row>
    <row r="63" spans="1:14" ht="29.25" customHeight="1"/>
    <row r="64" spans="1:14">
      <c r="A64" s="41" t="s">
        <v>16</v>
      </c>
      <c r="B64" s="215"/>
      <c r="C64" s="215"/>
      <c r="D64" s="369"/>
      <c r="E64" s="216"/>
      <c r="F64" s="215"/>
      <c r="G64" s="75">
        <f>SUM(G33:G56)</f>
        <v>0</v>
      </c>
    </row>
    <row r="65" spans="1:9">
      <c r="A65" s="163"/>
    </row>
    <row r="66" spans="1:9" ht="18.75">
      <c r="A66" s="57" t="s">
        <v>16</v>
      </c>
      <c r="B66" s="58"/>
      <c r="C66" s="59"/>
      <c r="D66" s="81"/>
      <c r="E66" s="82"/>
      <c r="F66" s="58"/>
      <c r="G66" s="83">
        <f>G29+G64+G14</f>
        <v>0</v>
      </c>
      <c r="I66" s="56"/>
    </row>
  </sheetData>
  <mergeCells count="3">
    <mergeCell ref="D60:H60"/>
    <mergeCell ref="D61:H61"/>
    <mergeCell ref="D62:H62"/>
  </mergeCells>
  <pageMargins left="0.7" right="0.7" top="0.78740157499999996" bottom="0.78740157499999996" header="0.3" footer="0.3"/>
  <pageSetup paperSize="9" orientation="landscape" r:id="rId1"/>
  <rowBreaks count="3" manualBreakCount="3">
    <brk id="15" max="7" man="1"/>
    <brk id="30" max="7" man="1"/>
    <brk id="58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J34"/>
  <sheetViews>
    <sheetView topLeftCell="A16" zoomScaleNormal="100" workbookViewId="0">
      <selection activeCell="I21" sqref="I21"/>
    </sheetView>
  </sheetViews>
  <sheetFormatPr defaultRowHeight="15"/>
  <cols>
    <col min="1" max="1" width="5.85546875" style="4" customWidth="1"/>
    <col min="2" max="2" width="13.140625" style="4" customWidth="1"/>
    <col min="3" max="3" width="55" style="4" customWidth="1"/>
    <col min="4" max="4" width="9.140625" style="4"/>
    <col min="5" max="5" width="6" style="4" customWidth="1"/>
    <col min="6" max="6" width="11.85546875" style="4" customWidth="1"/>
    <col min="7" max="7" width="15.7109375" style="56" customWidth="1"/>
    <col min="8" max="16384" width="9.140625" style="4"/>
  </cols>
  <sheetData>
    <row r="1" spans="1:10" ht="15.75">
      <c r="A1" s="3" t="s">
        <v>258</v>
      </c>
    </row>
    <row r="2" spans="1:10" ht="15.75">
      <c r="A2" s="3"/>
    </row>
    <row r="3" spans="1:10">
      <c r="A3" s="62"/>
      <c r="B3" s="211" t="s">
        <v>211</v>
      </c>
      <c r="C3" s="63"/>
      <c r="D3" s="55"/>
      <c r="E3" s="62"/>
    </row>
    <row r="4" spans="1:10" ht="15.75" thickBot="1">
      <c r="A4" s="62"/>
      <c r="B4" s="211"/>
      <c r="C4" s="63"/>
      <c r="D4" s="55"/>
      <c r="E4" s="62"/>
    </row>
    <row r="5" spans="1:10" ht="15.75" thickBot="1">
      <c r="A5" s="23" t="s">
        <v>9</v>
      </c>
      <c r="B5" s="24" t="s">
        <v>10</v>
      </c>
      <c r="C5" s="25" t="s">
        <v>11</v>
      </c>
      <c r="D5" s="28" t="s">
        <v>12</v>
      </c>
      <c r="E5" s="27" t="s">
        <v>13</v>
      </c>
      <c r="F5" s="26" t="s">
        <v>14</v>
      </c>
      <c r="G5" s="29" t="s">
        <v>15</v>
      </c>
    </row>
    <row r="6" spans="1:10" ht="27.75">
      <c r="A6" s="85">
        <v>1</v>
      </c>
      <c r="B6" s="394" t="s">
        <v>230</v>
      </c>
      <c r="C6" s="32" t="s">
        <v>210</v>
      </c>
      <c r="D6" s="88">
        <v>210</v>
      </c>
      <c r="E6" s="19" t="s">
        <v>50</v>
      </c>
      <c r="F6" s="89">
        <v>0</v>
      </c>
      <c r="G6" s="90">
        <f>D6*F6</f>
        <v>0</v>
      </c>
    </row>
    <row r="7" spans="1:10">
      <c r="A7" s="85">
        <v>2</v>
      </c>
      <c r="B7" s="31" t="s">
        <v>25</v>
      </c>
      <c r="C7" s="32" t="s">
        <v>51</v>
      </c>
      <c r="D7" s="92">
        <f>0.0001*D6*7</f>
        <v>0.14700000000000002</v>
      </c>
      <c r="E7" s="19" t="s">
        <v>52</v>
      </c>
      <c r="F7" s="89">
        <v>0</v>
      </c>
      <c r="G7" s="77">
        <f t="shared" ref="G7:G8" si="0">D7*F7</f>
        <v>0</v>
      </c>
    </row>
    <row r="8" spans="1:10" ht="45">
      <c r="A8" s="85">
        <v>3</v>
      </c>
      <c r="B8" s="367" t="s">
        <v>231</v>
      </c>
      <c r="C8" s="32" t="s">
        <v>21</v>
      </c>
      <c r="D8" s="94">
        <v>105</v>
      </c>
      <c r="E8" s="31" t="s">
        <v>100</v>
      </c>
      <c r="F8" s="89">
        <v>0</v>
      </c>
      <c r="G8" s="77">
        <f t="shared" si="0"/>
        <v>0</v>
      </c>
    </row>
    <row r="9" spans="1:10">
      <c r="A9" s="218" t="s">
        <v>118</v>
      </c>
      <c r="B9" s="212"/>
      <c r="C9" s="213"/>
      <c r="D9" s="220"/>
      <c r="E9" s="101"/>
      <c r="F9" s="299"/>
      <c r="G9" s="222"/>
    </row>
    <row r="10" spans="1:10">
      <c r="A10" s="218" t="s">
        <v>254</v>
      </c>
      <c r="B10" s="212"/>
      <c r="C10" s="213"/>
      <c r="D10" s="220"/>
      <c r="E10" s="101"/>
      <c r="F10" s="299"/>
      <c r="G10" s="222"/>
    </row>
    <row r="11" spans="1:10">
      <c r="A11" s="73" t="s">
        <v>16</v>
      </c>
      <c r="B11" s="42"/>
      <c r="C11" s="43"/>
      <c r="D11" s="54"/>
      <c r="E11" s="74"/>
      <c r="F11" s="108"/>
      <c r="G11" s="75">
        <f>SUM(G6:G10)</f>
        <v>0</v>
      </c>
      <c r="I11" s="93"/>
    </row>
    <row r="13" spans="1:10" s="20" customFormat="1" ht="18.75">
      <c r="B13" s="211" t="s">
        <v>209</v>
      </c>
      <c r="G13" s="22"/>
    </row>
    <row r="14" spans="1:10" ht="12.75" customHeight="1" thickBot="1"/>
    <row r="15" spans="1:10" ht="15.75" thickBot="1">
      <c r="A15" s="23" t="s">
        <v>9</v>
      </c>
      <c r="B15" s="24" t="s">
        <v>10</v>
      </c>
      <c r="C15" s="25" t="s">
        <v>11</v>
      </c>
      <c r="D15" s="26" t="s">
        <v>12</v>
      </c>
      <c r="E15" s="27" t="s">
        <v>13</v>
      </c>
      <c r="F15" s="28" t="s">
        <v>14</v>
      </c>
      <c r="G15" s="29" t="s">
        <v>15</v>
      </c>
      <c r="H15" s="30"/>
    </row>
    <row r="16" spans="1:10" ht="32.25">
      <c r="A16" s="31">
        <v>4</v>
      </c>
      <c r="B16" s="209" t="s">
        <v>242</v>
      </c>
      <c r="C16" s="399" t="s">
        <v>238</v>
      </c>
      <c r="D16" s="33">
        <v>225</v>
      </c>
      <c r="E16" s="31" t="s">
        <v>100</v>
      </c>
      <c r="F16" s="34">
        <v>0</v>
      </c>
      <c r="G16" s="35">
        <f t="shared" ref="G16" si="1">D16*F16</f>
        <v>0</v>
      </c>
      <c r="J16" s="36"/>
    </row>
    <row r="17" spans="1:9" ht="17.25">
      <c r="A17" s="31">
        <v>5</v>
      </c>
      <c r="B17" s="394" t="s">
        <v>243</v>
      </c>
      <c r="C17" s="363" t="s">
        <v>239</v>
      </c>
      <c r="D17" s="37">
        <v>225</v>
      </c>
      <c r="E17" s="31" t="s">
        <v>100</v>
      </c>
      <c r="F17" s="38">
        <v>0</v>
      </c>
      <c r="G17" s="39">
        <f t="shared" ref="G17:G22" si="2">D17*F17</f>
        <v>0</v>
      </c>
    </row>
    <row r="18" spans="1:9" ht="17.25">
      <c r="A18" s="31">
        <v>6</v>
      </c>
      <c r="B18" s="367" t="s">
        <v>244</v>
      </c>
      <c r="C18" s="14" t="s">
        <v>114</v>
      </c>
      <c r="D18" s="37">
        <v>225</v>
      </c>
      <c r="E18" s="31" t="s">
        <v>100</v>
      </c>
      <c r="F18" s="38">
        <v>0</v>
      </c>
      <c r="G18" s="39">
        <f t="shared" si="2"/>
        <v>0</v>
      </c>
    </row>
    <row r="19" spans="1:9">
      <c r="A19" s="31">
        <v>7</v>
      </c>
      <c r="B19" s="393" t="s">
        <v>218</v>
      </c>
      <c r="C19" s="392" t="s">
        <v>40</v>
      </c>
      <c r="D19" s="40">
        <f>D20</f>
        <v>2.25</v>
      </c>
      <c r="E19" s="31" t="s">
        <v>47</v>
      </c>
      <c r="F19" s="38">
        <v>0</v>
      </c>
      <c r="G19" s="39">
        <f t="shared" si="2"/>
        <v>0</v>
      </c>
    </row>
    <row r="20" spans="1:9" ht="30">
      <c r="A20" s="31">
        <v>8</v>
      </c>
      <c r="B20" s="397" t="s">
        <v>236</v>
      </c>
      <c r="C20" s="400" t="s">
        <v>240</v>
      </c>
      <c r="D20" s="40">
        <f>D18*0.01</f>
        <v>2.25</v>
      </c>
      <c r="E20" s="31" t="s">
        <v>47</v>
      </c>
      <c r="F20" s="38">
        <v>0</v>
      </c>
      <c r="G20" s="39">
        <f t="shared" si="2"/>
        <v>0</v>
      </c>
    </row>
    <row r="21" spans="1:9" ht="17.25">
      <c r="A21" s="31">
        <v>9</v>
      </c>
      <c r="B21" s="17" t="s">
        <v>245</v>
      </c>
      <c r="C21" s="14" t="s">
        <v>241</v>
      </c>
      <c r="D21" s="37">
        <v>225</v>
      </c>
      <c r="E21" s="31" t="s">
        <v>100</v>
      </c>
      <c r="F21" s="38">
        <v>0</v>
      </c>
      <c r="G21" s="39">
        <f t="shared" si="2"/>
        <v>0</v>
      </c>
    </row>
    <row r="22" spans="1:9">
      <c r="A22" s="31">
        <v>10</v>
      </c>
      <c r="B22" s="401" t="s">
        <v>38</v>
      </c>
      <c r="C22" s="14" t="s">
        <v>115</v>
      </c>
      <c r="D22" s="37">
        <v>1</v>
      </c>
      <c r="E22" s="31" t="s">
        <v>4</v>
      </c>
      <c r="F22" s="38">
        <v>0</v>
      </c>
      <c r="G22" s="39">
        <f t="shared" si="2"/>
        <v>0</v>
      </c>
    </row>
    <row r="23" spans="1:9">
      <c r="A23" s="41" t="s">
        <v>16</v>
      </c>
      <c r="B23" s="42"/>
      <c r="C23" s="43"/>
      <c r="D23" s="44"/>
      <c r="E23" s="42"/>
      <c r="F23" s="45"/>
      <c r="G23" s="46">
        <f>SUM(G16:G21)</f>
        <v>0</v>
      </c>
    </row>
    <row r="24" spans="1:9">
      <c r="A24" s="47" t="s">
        <v>255</v>
      </c>
      <c r="F24" s="48"/>
      <c r="G24" s="49"/>
    </row>
    <row r="25" spans="1:9">
      <c r="A25" s="218" t="s">
        <v>118</v>
      </c>
      <c r="F25" s="48"/>
      <c r="G25" s="49"/>
    </row>
    <row r="26" spans="1:9" ht="15.75" thickBot="1">
      <c r="F26" s="48"/>
      <c r="G26" s="49"/>
    </row>
    <row r="27" spans="1:9" ht="15.75" thickBot="1">
      <c r="A27" s="23" t="s">
        <v>9</v>
      </c>
      <c r="B27" s="24" t="s">
        <v>10</v>
      </c>
      <c r="C27" s="25" t="s">
        <v>11</v>
      </c>
      <c r="D27" s="26" t="s">
        <v>12</v>
      </c>
      <c r="E27" s="27" t="s">
        <v>13</v>
      </c>
      <c r="F27" s="28" t="s">
        <v>14</v>
      </c>
      <c r="G27" s="29" t="s">
        <v>15</v>
      </c>
      <c r="H27" s="30"/>
    </row>
    <row r="28" spans="1:9">
      <c r="A28" s="50">
        <v>11</v>
      </c>
      <c r="B28" s="51"/>
      <c r="C28" s="51" t="s">
        <v>246</v>
      </c>
      <c r="D28" s="51">
        <v>2.25</v>
      </c>
      <c r="E28" s="51" t="s">
        <v>26</v>
      </c>
      <c r="F28" s="52">
        <v>0</v>
      </c>
      <c r="G28" s="53">
        <f>D28*F28</f>
        <v>0</v>
      </c>
    </row>
    <row r="29" spans="1:9">
      <c r="A29" s="41" t="s">
        <v>16</v>
      </c>
      <c r="B29" s="42"/>
      <c r="C29" s="43"/>
      <c r="D29" s="44"/>
      <c r="E29" s="42"/>
      <c r="F29" s="54"/>
      <c r="G29" s="46">
        <f>SUM(G28)</f>
        <v>0</v>
      </c>
      <c r="I29" s="56">
        <f>G29+G23</f>
        <v>0</v>
      </c>
    </row>
    <row r="30" spans="1:9">
      <c r="F30" s="55"/>
    </row>
    <row r="31" spans="1:9" ht="18.75">
      <c r="A31" s="57" t="s">
        <v>30</v>
      </c>
      <c r="B31" s="58"/>
      <c r="C31" s="59"/>
      <c r="D31" s="58"/>
      <c r="E31" s="58"/>
      <c r="F31" s="58"/>
      <c r="G31" s="60">
        <f>G29+G23+G11</f>
        <v>0</v>
      </c>
      <c r="H31" s="61"/>
      <c r="I31" s="93"/>
    </row>
    <row r="34" spans="6:7">
      <c r="F34" s="412" t="s">
        <v>253</v>
      </c>
      <c r="G34" s="56">
        <f>G31/D16</f>
        <v>0</v>
      </c>
    </row>
  </sheetData>
  <pageMargins left="0.7" right="0.7" top="0.78740157499999996" bottom="0.78740157499999996" header="0.3" footer="0.3"/>
  <pageSetup paperSize="9" orientation="landscape" r:id="rId1"/>
  <rowBreaks count="1" manualBreakCount="1">
    <brk id="26" max="6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G32"/>
  <sheetViews>
    <sheetView topLeftCell="A7" zoomScaleNormal="100" workbookViewId="0">
      <selection activeCell="J24" sqref="J24"/>
    </sheetView>
  </sheetViews>
  <sheetFormatPr defaultRowHeight="15"/>
  <cols>
    <col min="1" max="1" width="5.28515625" style="4" customWidth="1"/>
    <col min="2" max="2" width="13.5703125" style="4" customWidth="1"/>
    <col min="3" max="3" width="55.42578125" style="63" customWidth="1"/>
    <col min="4" max="4" width="7.85546875" style="4" customWidth="1"/>
    <col min="5" max="5" width="4.7109375" style="4" customWidth="1"/>
    <col min="6" max="6" width="8" style="4" bestFit="1" customWidth="1"/>
    <col min="7" max="7" width="13.85546875" style="4" bestFit="1" customWidth="1"/>
    <col min="8" max="16384" width="9.140625" style="4"/>
  </cols>
  <sheetData>
    <row r="1" spans="1:7" ht="15.75">
      <c r="A1" s="3" t="s">
        <v>203</v>
      </c>
    </row>
    <row r="2" spans="1:7" ht="15.75">
      <c r="A2" s="3"/>
    </row>
    <row r="3" spans="1:7">
      <c r="A3" s="105" t="s">
        <v>213</v>
      </c>
    </row>
    <row r="4" spans="1:7" ht="5.25" customHeight="1" thickBot="1">
      <c r="A4" s="228"/>
    </row>
    <row r="5" spans="1:7" s="12" customFormat="1" ht="16.5" customHeight="1" thickBot="1">
      <c r="A5" s="5" t="s">
        <v>9</v>
      </c>
      <c r="B5" s="6" t="s">
        <v>10</v>
      </c>
      <c r="C5" s="7" t="s">
        <v>11</v>
      </c>
      <c r="D5" s="8" t="s">
        <v>12</v>
      </c>
      <c r="E5" s="9" t="s">
        <v>13</v>
      </c>
      <c r="F5" s="10" t="s">
        <v>14</v>
      </c>
      <c r="G5" s="11" t="s">
        <v>15</v>
      </c>
    </row>
    <row r="6" spans="1:7" s="16" customFormat="1">
      <c r="A6" s="142">
        <v>1</v>
      </c>
      <c r="B6" s="17"/>
      <c r="C6" s="14" t="s">
        <v>201</v>
      </c>
      <c r="D6" s="13">
        <v>51</v>
      </c>
      <c r="E6" s="13" t="s">
        <v>4</v>
      </c>
      <c r="F6" s="98">
        <v>0</v>
      </c>
      <c r="G6" s="15">
        <f>D6*F6</f>
        <v>0</v>
      </c>
    </row>
    <row r="7" spans="1:7" s="16" customFormat="1">
      <c r="A7" s="142">
        <v>2</v>
      </c>
      <c r="B7" s="17"/>
      <c r="C7" s="14" t="s">
        <v>202</v>
      </c>
      <c r="D7" s="13">
        <v>1177</v>
      </c>
      <c r="E7" s="13" t="s">
        <v>56</v>
      </c>
      <c r="F7" s="98">
        <v>0</v>
      </c>
      <c r="G7" s="15">
        <f>D7*F7</f>
        <v>0</v>
      </c>
    </row>
    <row r="8" spans="1:7" ht="19.5" thickBot="1">
      <c r="A8" s="218" t="s">
        <v>118</v>
      </c>
      <c r="G8" s="293">
        <f>SUM(G6:G7)</f>
        <v>0</v>
      </c>
    </row>
    <row r="9" spans="1:7" ht="15.75" thickTop="1">
      <c r="C9" s="148"/>
    </row>
    <row r="10" spans="1:7" s="16" customFormat="1">
      <c r="A10" s="91"/>
      <c r="B10" s="225"/>
      <c r="C10" s="148"/>
      <c r="D10" s="135"/>
      <c r="E10" s="135"/>
      <c r="F10" s="135"/>
      <c r="G10" s="226"/>
    </row>
    <row r="11" spans="1:7" ht="15.75">
      <c r="A11" s="3" t="s">
        <v>204</v>
      </c>
    </row>
    <row r="12" spans="1:7" ht="9.75" customHeight="1">
      <c r="A12" s="3"/>
    </row>
    <row r="13" spans="1:7">
      <c r="A13" s="105" t="s">
        <v>213</v>
      </c>
    </row>
    <row r="14" spans="1:7" ht="5.25" customHeight="1" thickBot="1">
      <c r="A14" s="228"/>
    </row>
    <row r="15" spans="1:7" s="12" customFormat="1" ht="16.5" customHeight="1" thickBot="1">
      <c r="A15" s="5" t="s">
        <v>9</v>
      </c>
      <c r="B15" s="6" t="s">
        <v>10</v>
      </c>
      <c r="C15" s="7" t="s">
        <v>11</v>
      </c>
      <c r="D15" s="8" t="s">
        <v>12</v>
      </c>
      <c r="E15" s="9" t="s">
        <v>13</v>
      </c>
      <c r="F15" s="10" t="s">
        <v>14</v>
      </c>
      <c r="G15" s="11" t="s">
        <v>15</v>
      </c>
    </row>
    <row r="16" spans="1:7" s="16" customFormat="1">
      <c r="A16" s="142">
        <v>3</v>
      </c>
      <c r="B16" s="17"/>
      <c r="C16" s="14" t="s">
        <v>201</v>
      </c>
      <c r="D16" s="13">
        <v>51</v>
      </c>
      <c r="E16" s="13" t="s">
        <v>4</v>
      </c>
      <c r="F16" s="98">
        <v>0</v>
      </c>
      <c r="G16" s="15">
        <f>D16*F16</f>
        <v>0</v>
      </c>
    </row>
    <row r="17" spans="1:7" s="16" customFormat="1">
      <c r="A17" s="142">
        <v>4</v>
      </c>
      <c r="B17" s="17"/>
      <c r="C17" s="14" t="s">
        <v>202</v>
      </c>
      <c r="D17" s="13">
        <v>1177</v>
      </c>
      <c r="E17" s="13" t="s">
        <v>56</v>
      </c>
      <c r="F17" s="98">
        <v>0</v>
      </c>
      <c r="G17" s="15">
        <f>D17*F17</f>
        <v>0</v>
      </c>
    </row>
    <row r="18" spans="1:7" ht="19.5" thickBot="1">
      <c r="A18" s="218" t="s">
        <v>118</v>
      </c>
      <c r="G18" s="293">
        <f>SUM(G16:G17)</f>
        <v>0</v>
      </c>
    </row>
    <row r="19" spans="1:7" ht="11.25" customHeight="1" thickTop="1"/>
    <row r="20" spans="1:7" ht="15.75">
      <c r="A20" s="3"/>
    </row>
    <row r="21" spans="1:7" ht="15.75">
      <c r="A21" s="3" t="s">
        <v>205</v>
      </c>
    </row>
    <row r="22" spans="1:7" ht="15.75">
      <c r="A22" s="3"/>
    </row>
    <row r="23" spans="1:7">
      <c r="A23" s="105" t="s">
        <v>213</v>
      </c>
    </row>
    <row r="24" spans="1:7" ht="5.25" customHeight="1" thickBot="1">
      <c r="A24" s="228"/>
    </row>
    <row r="25" spans="1:7" s="12" customFormat="1" ht="16.5" customHeight="1" thickBot="1">
      <c r="A25" s="5" t="s">
        <v>9</v>
      </c>
      <c r="B25" s="6" t="s">
        <v>10</v>
      </c>
      <c r="C25" s="7" t="s">
        <v>11</v>
      </c>
      <c r="D25" s="8" t="s">
        <v>12</v>
      </c>
      <c r="E25" s="9" t="s">
        <v>13</v>
      </c>
      <c r="F25" s="10" t="s">
        <v>14</v>
      </c>
      <c r="G25" s="11" t="s">
        <v>15</v>
      </c>
    </row>
    <row r="26" spans="1:7" s="16" customFormat="1">
      <c r="A26" s="142">
        <v>5</v>
      </c>
      <c r="B26" s="17"/>
      <c r="C26" s="14" t="s">
        <v>201</v>
      </c>
      <c r="D26" s="13">
        <v>51</v>
      </c>
      <c r="E26" s="13" t="s">
        <v>4</v>
      </c>
      <c r="F26" s="98">
        <v>0</v>
      </c>
      <c r="G26" s="15">
        <f>D26*F26</f>
        <v>0</v>
      </c>
    </row>
    <row r="27" spans="1:7" s="16" customFormat="1">
      <c r="A27" s="142">
        <v>6</v>
      </c>
      <c r="B27" s="17"/>
      <c r="C27" s="14" t="s">
        <v>202</v>
      </c>
      <c r="D27" s="13">
        <v>1177</v>
      </c>
      <c r="E27" s="13" t="s">
        <v>56</v>
      </c>
      <c r="F27" s="98">
        <v>0</v>
      </c>
      <c r="G27" s="15">
        <f>D27*F27</f>
        <v>0</v>
      </c>
    </row>
    <row r="28" spans="1:7" ht="19.5" thickBot="1">
      <c r="A28" s="218" t="s">
        <v>118</v>
      </c>
      <c r="G28" s="293">
        <f>SUM(G26:G27)</f>
        <v>0</v>
      </c>
    </row>
    <row r="29" spans="1:7" ht="15.75" thickTop="1"/>
    <row r="30" spans="1:7" ht="15.75">
      <c r="A30" s="3"/>
    </row>
    <row r="31" spans="1:7" ht="15.75">
      <c r="A31" s="3"/>
    </row>
    <row r="32" spans="1:7" ht="15.75">
      <c r="A32" s="3"/>
    </row>
  </sheetData>
  <pageMargins left="0.7" right="0.7" top="0.78740157499999996" bottom="0.78740157499999996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FF"/>
  </sheetPr>
  <dimension ref="A1:K21"/>
  <sheetViews>
    <sheetView zoomScaleNormal="100" workbookViewId="0">
      <selection activeCell="G1" sqref="G1"/>
    </sheetView>
  </sheetViews>
  <sheetFormatPr defaultRowHeight="15"/>
  <cols>
    <col min="1" max="1" width="5" customWidth="1"/>
    <col min="2" max="2" width="14.85546875" customWidth="1"/>
    <col min="3" max="3" width="63" style="474" customWidth="1"/>
    <col min="4" max="4" width="8.85546875" style="475" bestFit="1" customWidth="1"/>
    <col min="5" max="5" width="4.85546875" style="447" customWidth="1"/>
    <col min="6" max="6" width="9.140625" style="476"/>
    <col min="7" max="7" width="12.28515625" style="391" customWidth="1"/>
    <col min="8" max="8" width="18.5703125" customWidth="1"/>
    <col min="9" max="9" width="31.28515625" bestFit="1" customWidth="1"/>
    <col min="10" max="10" width="13.42578125" bestFit="1" customWidth="1"/>
    <col min="16" max="16" width="8.140625" customWidth="1"/>
  </cols>
  <sheetData>
    <row r="1" spans="1:11">
      <c r="G1" s="390"/>
    </row>
    <row r="2" spans="1:11" ht="18.75">
      <c r="A2" s="423" t="s">
        <v>261</v>
      </c>
      <c r="B2" s="424"/>
      <c r="C2" s="425"/>
      <c r="D2" s="426"/>
      <c r="E2" s="427"/>
      <c r="F2" s="428"/>
      <c r="G2" s="429"/>
      <c r="H2" s="427"/>
    </row>
    <row r="3" spans="1:11" ht="18.75">
      <c r="A3" s="423"/>
      <c r="B3" s="424"/>
      <c r="C3" s="425"/>
      <c r="D3" s="426"/>
      <c r="E3" s="427"/>
      <c r="F3" s="428"/>
      <c r="G3" s="429"/>
      <c r="H3" s="427"/>
    </row>
    <row r="4" spans="1:11" ht="15.75">
      <c r="A4" s="430" t="s">
        <v>262</v>
      </c>
      <c r="B4" s="431"/>
      <c r="C4" s="432"/>
      <c r="D4" s="426"/>
      <c r="E4" s="427"/>
      <c r="F4" s="428"/>
      <c r="G4" s="429"/>
      <c r="H4" s="427"/>
    </row>
    <row r="5" spans="1:11" ht="12" customHeight="1" thickBot="1">
      <c r="B5" s="433"/>
      <c r="C5" s="425"/>
      <c r="D5" s="426"/>
      <c r="E5" s="427"/>
      <c r="F5" s="428"/>
      <c r="G5" s="429"/>
      <c r="H5" s="427"/>
    </row>
    <row r="6" spans="1:11" ht="15.75" thickBot="1">
      <c r="A6" s="434" t="s">
        <v>9</v>
      </c>
      <c r="B6" s="435" t="s">
        <v>18</v>
      </c>
      <c r="C6" s="436" t="s">
        <v>11</v>
      </c>
      <c r="D6" s="437" t="s">
        <v>12</v>
      </c>
      <c r="E6" s="438" t="s">
        <v>13</v>
      </c>
      <c r="F6" s="439" t="s">
        <v>14</v>
      </c>
      <c r="G6" s="440" t="s">
        <v>15</v>
      </c>
    </row>
    <row r="7" spans="1:11" ht="30">
      <c r="A7" s="441">
        <v>1</v>
      </c>
      <c r="B7" s="442" t="s">
        <v>263</v>
      </c>
      <c r="C7" s="443" t="s">
        <v>266</v>
      </c>
      <c r="D7" s="444">
        <v>45.6</v>
      </c>
      <c r="E7" s="442" t="s">
        <v>24</v>
      </c>
      <c r="F7" s="445">
        <v>0</v>
      </c>
      <c r="G7" s="446">
        <f t="shared" ref="G7:G8" si="0">F7*D7</f>
        <v>0</v>
      </c>
      <c r="H7" s="447"/>
    </row>
    <row r="8" spans="1:11" s="454" customFormat="1" ht="45">
      <c r="A8" s="441">
        <v>2</v>
      </c>
      <c r="B8" s="448" t="s">
        <v>235</v>
      </c>
      <c r="C8" s="449" t="s">
        <v>265</v>
      </c>
      <c r="D8" s="450">
        <v>3</v>
      </c>
      <c r="E8" s="448" t="s">
        <v>4</v>
      </c>
      <c r="F8" s="451">
        <v>0</v>
      </c>
      <c r="G8" s="452">
        <f t="shared" si="0"/>
        <v>0</v>
      </c>
      <c r="H8" s="453"/>
    </row>
    <row r="9" spans="1:11" s="454" customFormat="1">
      <c r="A9" s="422" t="s">
        <v>118</v>
      </c>
      <c r="B9" s="455"/>
      <c r="C9" s="456"/>
      <c r="D9" s="457"/>
      <c r="E9" s="455"/>
      <c r="F9" s="458"/>
      <c r="G9" s="459"/>
      <c r="H9" s="453"/>
    </row>
    <row r="10" spans="1:11">
      <c r="A10" s="460" t="s">
        <v>16</v>
      </c>
      <c r="B10" s="461"/>
      <c r="C10" s="462"/>
      <c r="D10" s="463"/>
      <c r="E10" s="464"/>
      <c r="F10" s="465"/>
      <c r="G10" s="466">
        <f>G7+G8</f>
        <v>0</v>
      </c>
    </row>
    <row r="12" spans="1:11" ht="18.75">
      <c r="A12" s="467" t="s">
        <v>264</v>
      </c>
      <c r="B12" s="468"/>
      <c r="C12" s="469"/>
      <c r="D12" s="488"/>
      <c r="E12" s="470"/>
      <c r="F12" s="471"/>
      <c r="G12" s="472">
        <f>G10</f>
        <v>0</v>
      </c>
      <c r="H12" s="473"/>
    </row>
    <row r="14" spans="1:11" ht="15.75">
      <c r="H14" s="481"/>
      <c r="I14" s="477"/>
    </row>
    <row r="15" spans="1:11">
      <c r="H15" s="427"/>
      <c r="I15" s="454"/>
      <c r="J15" s="391"/>
    </row>
    <row r="16" spans="1:11" s="480" customFormat="1">
      <c r="A16"/>
      <c r="B16"/>
      <c r="C16" s="474"/>
      <c r="D16" s="475"/>
      <c r="E16" s="447"/>
      <c r="F16" s="476"/>
      <c r="G16" s="391"/>
      <c r="H16" s="482"/>
      <c r="I16" s="454"/>
      <c r="J16" s="478"/>
      <c r="K16"/>
    </row>
    <row r="17" spans="1:11" s="480" customFormat="1">
      <c r="A17"/>
      <c r="B17"/>
      <c r="C17" s="474"/>
      <c r="D17" s="475"/>
      <c r="E17" s="447"/>
      <c r="F17" s="476"/>
      <c r="G17" s="391"/>
      <c r="H17" s="482"/>
      <c r="I17"/>
      <c r="J17" s="478"/>
      <c r="K17"/>
    </row>
    <row r="18" spans="1:11" s="480" customFormat="1" ht="15.75">
      <c r="A18"/>
      <c r="B18"/>
      <c r="C18" s="474"/>
      <c r="D18" s="475"/>
      <c r="E18" s="447"/>
      <c r="F18" s="476"/>
      <c r="G18" s="391"/>
      <c r="H18" s="482"/>
      <c r="I18" s="477"/>
    </row>
    <row r="19" spans="1:11">
      <c r="H19" s="483"/>
      <c r="I19" s="454"/>
      <c r="J19" s="391"/>
    </row>
    <row r="20" spans="1:11">
      <c r="H20" s="483"/>
      <c r="I20" s="454"/>
      <c r="J20" s="478"/>
    </row>
    <row r="21" spans="1:11">
      <c r="H21" s="427"/>
      <c r="J21" s="479"/>
    </row>
  </sheetData>
  <pageMargins left="0.7" right="0.7" top="0.78749999999999998" bottom="0.78749999999999998" header="0.51180555555555496" footer="0.51180555555555496"/>
  <pageSetup paperSize="9" firstPageNumber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996</TotalTime>
  <Application>Microsoft Excel</Application>
  <DocSecurity>0</DocSecurity>
  <ScaleCrop>false</ScaleCrop>
  <HeadingPairs>
    <vt:vector size="4" baseType="variant">
      <vt:variant>
        <vt:lpstr>listy</vt:lpstr>
      </vt:variant>
      <vt:variant>
        <vt:i4>8</vt:i4>
      </vt:variant>
      <vt:variant>
        <vt:lpstr>Pojmenované oblasti</vt:lpstr>
      </vt:variant>
      <vt:variant>
        <vt:i4>6</vt:i4>
      </vt:variant>
    </vt:vector>
  </HeadingPairs>
  <TitlesOfParts>
    <vt:vector size="14" baseType="lpstr">
      <vt:lpstr>souhrn (3)</vt:lpstr>
      <vt:lpstr>příprava stanoviště</vt:lpstr>
      <vt:lpstr>výsadba stromů</vt:lpstr>
      <vt:lpstr>výsadba keřů skupiny (2)</vt:lpstr>
      <vt:lpstr>založení trávníku</vt:lpstr>
      <vt:lpstr>následná péče _rok</vt:lpstr>
      <vt:lpstr>mobiliář</vt:lpstr>
      <vt:lpstr>List1</vt:lpstr>
      <vt:lpstr>mobiliář!Oblast_tisku</vt:lpstr>
      <vt:lpstr>'příprava stanoviště'!Oblast_tisku</vt:lpstr>
      <vt:lpstr>'souhrn (3)'!Oblast_tisku</vt:lpstr>
      <vt:lpstr>'výsadba keřů skupiny (2)'!Oblast_tisku</vt:lpstr>
      <vt:lpstr>'výsadba stromů'!Oblast_tisku</vt:lpstr>
      <vt:lpstr>'založení trávníku'!Oblast_tisku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nb</cp:lastModifiedBy>
  <cp:revision>2</cp:revision>
  <cp:lastPrinted>2017-05-17T12:20:13Z</cp:lastPrinted>
  <dcterms:created xsi:type="dcterms:W3CDTF">2013-08-20T08:14:39Z</dcterms:created>
  <dcterms:modified xsi:type="dcterms:W3CDTF">2017-08-30T11:56:51Z</dcterms:modified>
  <dc:language>cs-CZ</dc:language>
</cp:coreProperties>
</file>