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120" windowHeight="10080"/>
  </bookViews>
  <sheets>
    <sheet name="souhrn (2)" sheetId="10" r:id="rId1"/>
    <sheet name="příprava stanoviště" sheetId="6" r:id="rId2"/>
    <sheet name="ošetreni drevin" sheetId="11" r:id="rId3"/>
    <sheet name="výsadba stromů" sheetId="7" r:id="rId4"/>
    <sheet name="výsadba keřů" sheetId="14" r:id="rId5"/>
    <sheet name="založení trávníku" sheetId="8" r:id="rId6"/>
    <sheet name="založení trávníku_cesta" sheetId="12" r:id="rId7"/>
    <sheet name="následná péče _rok" sheetId="9" r:id="rId8"/>
    <sheet name="geodeti" sheetId="13" r:id="rId9"/>
  </sheets>
  <definedNames>
    <definedName name="_xlnm.Print_Area" localSheetId="2">'ošetreni drevin'!$A$1:$H$27</definedName>
    <definedName name="_xlnm.Print_Area" localSheetId="1">'příprava stanoviště'!$A$1:$G$82</definedName>
    <definedName name="_xlnm.Print_Area" localSheetId="0">'souhrn (2)'!$B$2:$F$64</definedName>
    <definedName name="_xlnm.Print_Area" localSheetId="4">'výsadba keřů'!$A$2:$H$40</definedName>
    <definedName name="_xlnm.Print_Area" localSheetId="3">'výsadba stromů'!$A$2:$H$66</definedName>
    <definedName name="_xlnm.Print_Area" localSheetId="5">'založení trávníku'!$A$1:$G$21</definedName>
    <definedName name="_xlnm.Print_Area" localSheetId="6">'založení trávníku_cesta'!$A$1:$G$56</definedName>
  </definedNames>
  <calcPr calcId="125725"/>
</workbook>
</file>

<file path=xl/calcChain.xml><?xml version="1.0" encoding="utf-8"?>
<calcChain xmlns="http://schemas.openxmlformats.org/spreadsheetml/2006/main">
  <c r="G33" i="6"/>
  <c r="G34" s="1"/>
  <c r="F10" i="10"/>
  <c r="G6" i="6"/>
  <c r="G14"/>
  <c r="D70"/>
  <c r="D77" s="1"/>
  <c r="D78" s="1"/>
  <c r="G78" s="1"/>
  <c r="D23" i="12"/>
  <c r="G23" i="9"/>
  <c r="F38" i="10" s="1"/>
  <c r="F41" s="1"/>
  <c r="F44" s="1"/>
  <c r="G15" i="9"/>
  <c r="G6"/>
  <c r="D44" i="12"/>
  <c r="D8"/>
  <c r="G53" i="6"/>
  <c r="G7" i="14"/>
  <c r="G8"/>
  <c r="D14"/>
  <c r="G14" s="1"/>
  <c r="D50" i="7"/>
  <c r="G50" s="1"/>
  <c r="G49"/>
  <c r="D44"/>
  <c r="G18"/>
  <c r="D19"/>
  <c r="G19" s="1"/>
  <c r="D13"/>
  <c r="D15" i="14"/>
  <c r="G15" s="1"/>
  <c r="G34"/>
  <c r="D37"/>
  <c r="G37" s="1"/>
  <c r="G36"/>
  <c r="G35"/>
  <c r="G33"/>
  <c r="G32"/>
  <c r="D12"/>
  <c r="G12" s="1"/>
  <c r="D11"/>
  <c r="D10"/>
  <c r="G9"/>
  <c r="D26"/>
  <c r="G25"/>
  <c r="G24"/>
  <c r="G23"/>
  <c r="G22"/>
  <c r="G13"/>
  <c r="G39" l="1"/>
  <c r="F26" i="10" s="1"/>
  <c r="G10" i="14"/>
  <c r="G11"/>
  <c r="G26"/>
  <c r="F25" i="10" l="1"/>
  <c r="G18" i="14"/>
  <c r="G28" s="1"/>
  <c r="G7" i="6"/>
  <c r="G5" i="13"/>
  <c r="G6" s="1"/>
  <c r="F55" i="10"/>
  <c r="F57" s="1"/>
  <c r="D17" i="8"/>
  <c r="D18"/>
  <c r="G18" s="1"/>
  <c r="D10"/>
  <c r="D50" i="6"/>
  <c r="D54"/>
  <c r="D55" s="1"/>
  <c r="G51" i="12"/>
  <c r="G44"/>
  <c r="G10" i="8"/>
  <c r="F24" i="10" l="1"/>
  <c r="G14" i="12"/>
  <c r="G15"/>
  <c r="G16"/>
  <c r="G60" i="7" l="1"/>
  <c r="G61"/>
  <c r="G62"/>
  <c r="G59"/>
  <c r="D52"/>
  <c r="G52" s="1"/>
  <c r="G51"/>
  <c r="G48"/>
  <c r="D46"/>
  <c r="D53" s="1"/>
  <c r="D45"/>
  <c r="G45" s="1"/>
  <c r="G44"/>
  <c r="G43"/>
  <c r="D42"/>
  <c r="G42" s="1"/>
  <c r="D40"/>
  <c r="G39"/>
  <c r="G38"/>
  <c r="G30"/>
  <c r="G31"/>
  <c r="G29"/>
  <c r="G46" l="1"/>
  <c r="G53"/>
  <c r="G40"/>
  <c r="D41"/>
  <c r="G41" s="1"/>
  <c r="D30" i="12"/>
  <c r="D31" s="1"/>
  <c r="G31" s="1"/>
  <c r="G33" i="7"/>
  <c r="G64"/>
  <c r="F23" i="10" s="1"/>
  <c r="D47" i="7"/>
  <c r="G47" s="1"/>
  <c r="G54" l="1"/>
  <c r="F21" i="10"/>
  <c r="D22" i="7"/>
  <c r="G22" s="1"/>
  <c r="D14"/>
  <c r="G8" i="12"/>
  <c r="G30"/>
  <c r="G23"/>
  <c r="G25" s="1"/>
  <c r="G13"/>
  <c r="G12"/>
  <c r="G11"/>
  <c r="G10"/>
  <c r="G38"/>
  <c r="G39"/>
  <c r="G40"/>
  <c r="G41"/>
  <c r="G42"/>
  <c r="G43"/>
  <c r="G50"/>
  <c r="G52" s="1"/>
  <c r="G70" i="6"/>
  <c r="G72" s="1"/>
  <c r="F12" i="10" s="1"/>
  <c r="G52" i="6"/>
  <c r="G58"/>
  <c r="G57"/>
  <c r="G56"/>
  <c r="G55"/>
  <c r="G54"/>
  <c r="D51"/>
  <c r="G51" s="1"/>
  <c r="G50"/>
  <c r="G21" i="11"/>
  <c r="G25" s="1"/>
  <c r="F17" i="10" s="1"/>
  <c r="G11" i="11"/>
  <c r="G10"/>
  <c r="G9"/>
  <c r="G8"/>
  <c r="G7"/>
  <c r="G6"/>
  <c r="G41" i="6"/>
  <c r="G42" s="1"/>
  <c r="F9" i="10" s="1"/>
  <c r="G25" i="6"/>
  <c r="G26"/>
  <c r="G22" i="9"/>
  <c r="G14"/>
  <c r="G16" s="1"/>
  <c r="G5"/>
  <c r="G7" s="1"/>
  <c r="G17" i="8"/>
  <c r="G19" s="1"/>
  <c r="G11"/>
  <c r="G9"/>
  <c r="G8"/>
  <c r="G7"/>
  <c r="G6"/>
  <c r="G5"/>
  <c r="G4"/>
  <c r="G21" i="7"/>
  <c r="G17"/>
  <c r="D15"/>
  <c r="D16" s="1"/>
  <c r="G13"/>
  <c r="G12"/>
  <c r="G8"/>
  <c r="G7"/>
  <c r="G24" i="6"/>
  <c r="G23"/>
  <c r="G22"/>
  <c r="G21"/>
  <c r="D23" i="7" l="1"/>
  <c r="D20"/>
  <c r="G20" s="1"/>
  <c r="G24" i="9"/>
  <c r="F37" i="10"/>
  <c r="F40" s="1"/>
  <c r="F43" s="1"/>
  <c r="F22"/>
  <c r="G16" i="7"/>
  <c r="G23"/>
  <c r="G63" i="6"/>
  <c r="G45" i="12"/>
  <c r="G54" s="1"/>
  <c r="G12" i="8"/>
  <c r="G21" s="1"/>
  <c r="F27" i="10" s="1"/>
  <c r="F31"/>
  <c r="G15" i="7"/>
  <c r="G16" i="11"/>
  <c r="G33" i="12"/>
  <c r="F32" i="10" s="1"/>
  <c r="D9" i="12"/>
  <c r="G9" s="1"/>
  <c r="F6" i="10"/>
  <c r="G15" i="6"/>
  <c r="F7" i="10" s="1"/>
  <c r="G27" i="6"/>
  <c r="F8" i="10" s="1"/>
  <c r="D11" i="7"/>
  <c r="G14"/>
  <c r="G27" i="11" l="1"/>
  <c r="F16" i="10"/>
  <c r="G9" i="7"/>
  <c r="D10"/>
  <c r="G10" s="1"/>
  <c r="G18" i="12"/>
  <c r="F33" i="10"/>
  <c r="F11"/>
  <c r="G11" i="7"/>
  <c r="G24" l="1"/>
  <c r="G66" s="1"/>
  <c r="F30" i="10"/>
  <c r="G56" i="12"/>
  <c r="G77" i="6"/>
  <c r="F20" i="10" l="1"/>
  <c r="G80" i="6"/>
  <c r="F13" i="10" l="1"/>
  <c r="G82" i="6"/>
  <c r="F46" i="10" l="1"/>
  <c r="F47" l="1"/>
  <c r="F49" s="1"/>
</calcChain>
</file>

<file path=xl/sharedStrings.xml><?xml version="1.0" encoding="utf-8"?>
<sst xmlns="http://schemas.openxmlformats.org/spreadsheetml/2006/main" count="667" uniqueCount="228">
  <si>
    <t>Pyrus pyraster</t>
  </si>
  <si>
    <t>Sorbus aucuparia</t>
  </si>
  <si>
    <t>Sorbus torminalis</t>
  </si>
  <si>
    <t>Crataegus monogyna</t>
  </si>
  <si>
    <t>Sorbus domestica</t>
  </si>
  <si>
    <t>Tilia cordata</t>
  </si>
  <si>
    <t>Prunus avium</t>
  </si>
  <si>
    <t>Řez ovocných dřevin výchovný 6-10 rok po výsadbě *</t>
  </si>
  <si>
    <t>* Pozn.: Počet 20 ks x 3 roky</t>
  </si>
  <si>
    <t>**Pozn.: Počet 5 ks x 3 roky</t>
  </si>
  <si>
    <t>Výpěstky podle normy ČSN 4690202-1 FLL</t>
  </si>
  <si>
    <t xml:space="preserve">Práce, ošetření, předání podle: </t>
  </si>
  <si>
    <t>ČSN 83 9011 Technologie vegetačních úprav v krajině. Práce s půdou.</t>
  </si>
  <si>
    <t xml:space="preserve">ČSN 83 9021 Technologie vegetačních úprav v krajině. Rostliny a jejich výsadba  </t>
  </si>
  <si>
    <t>ČSN 83 9031 Trávníky a jejich zakládání</t>
  </si>
  <si>
    <t>ha</t>
  </si>
  <si>
    <t>m3</t>
  </si>
  <si>
    <t>ks</t>
  </si>
  <si>
    <t>1.1   Příprava stanoviště</t>
  </si>
  <si>
    <t>p.č.</t>
  </si>
  <si>
    <t>Číslo položky</t>
  </si>
  <si>
    <t>název položky</t>
  </si>
  <si>
    <t>počet MJ</t>
  </si>
  <si>
    <t>MJ</t>
  </si>
  <si>
    <t>cena/ MJ</t>
  </si>
  <si>
    <t>cena celkem</t>
  </si>
  <si>
    <t>hod</t>
  </si>
  <si>
    <t>Celkem</t>
  </si>
  <si>
    <t>Pozn. : Agregované položky - součástí všech položek je doprava a přesun materiálu na lokalitě</t>
  </si>
  <si>
    <t>m2</t>
  </si>
  <si>
    <t>odborný odhad</t>
  </si>
  <si>
    <t>1.1.3 - Odstranění stromů</t>
  </si>
  <si>
    <t>Pokácení stromu směrové s rozřezáním a odstraněním větví a kmene do vzdálenosti 20m, se složením na hromady nebo s naložením na dopravní prostředek – v rovině – o průměru kmene na řezné ploše pařezu do 200mm</t>
  </si>
  <si>
    <t>Pokácení stromu směrové s rozřezáním a odstraněním větví a kmene do vzdálenosti 20m, se složením na hromady nebo s naložením na dopravní prostředek – v rovině – o průměru kmene na řezné ploše pařezu od 200 do 300mm</t>
  </si>
  <si>
    <t>Pokácení stromu směrové s rozřezáním a odstraněním větví a kmene do vzdálenosti 20m, se složením na hromady nebo s naložením na dopravní prostředek – v rovině – o průměru kmene na řezné ploše pařezu od 300 do 400mm</t>
  </si>
  <si>
    <t>Pokácení stromu směrové s rozřezáním a odstraněním větví a kmene do vzdálenosti 20m, se složením na hromady nebo s naložením na dopravní prostředek – v rovině – o průměru kmene na řezné ploše pařezu od 400 do 500mm</t>
  </si>
  <si>
    <t>Zdravotní řez - plochy koruny  do 50 m2</t>
  </si>
  <si>
    <t>Celkem příprava stanoviště</t>
  </si>
  <si>
    <t>Vytýčení vysazovaných dřevin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</si>
  <si>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</si>
  <si>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>Hnojení půdy nebo trávníku s rozprostřením nebo rozdělením hnojiva v rovině umělým hnojivem s rozdělením k jednotlivým rostlinám (50g = 0,05kg =5ks k rostlině)</t>
  </si>
  <si>
    <t>t</t>
  </si>
  <si>
    <t>materiál</t>
  </si>
  <si>
    <t>Hnojivo (tabletové) s postupným uvolňováním</t>
  </si>
  <si>
    <t>kg</t>
  </si>
  <si>
    <t>m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</si>
  <si>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</si>
  <si>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r>
      <t>Zalití rostlin vodou (včetně dovozu a ceny vody)(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50 l/ks)</t>
    </r>
  </si>
  <si>
    <t>Zkratka</t>
  </si>
  <si>
    <t>Velikost dřeviny</t>
  </si>
  <si>
    <t>Celkem výsadba stromů</t>
  </si>
  <si>
    <t>Nakypření (např. hrabáním)</t>
  </si>
  <si>
    <r>
      <t>Založení trávníku parkového  výsevem (10g/m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)</t>
    </r>
  </si>
  <si>
    <t>Zavláčení</t>
  </si>
  <si>
    <t>Obdělání půdy válením - křížem</t>
  </si>
  <si>
    <t>Zálivka</t>
  </si>
  <si>
    <t>Pokosení trávníku - první seč se sběrem</t>
  </si>
  <si>
    <t>Odvoz a likvidace posečené hmoty</t>
  </si>
  <si>
    <t>Celkem založení trávníku</t>
  </si>
  <si>
    <t>Ošetření vysazených dřevin</t>
  </si>
  <si>
    <t>1. Sadové úpravy</t>
  </si>
  <si>
    <t>1.1 Příprava stanoviště</t>
  </si>
  <si>
    <t>Cena</t>
  </si>
  <si>
    <t xml:space="preserve">             Dřeviny - materiál</t>
  </si>
  <si>
    <t xml:space="preserve">             Ošetření vysazených dřevin</t>
  </si>
  <si>
    <t>Základní rozpočtové náklady celkem (bez DPH)</t>
  </si>
  <si>
    <t>DPH 21%</t>
  </si>
  <si>
    <t>Základní rozpočtové náklady  celkem</t>
  </si>
  <si>
    <t>1.1.1 - Odstranění nevhodných dřevin bez odstranění pařezů</t>
  </si>
  <si>
    <t>Odstranění nevhodných dřevin o průměru kmene do 100 mm s odklizením vytěžené dřevní hmoty na vzdálenost do 30 m, se složením na hromady, nebo s naložením na dopravní prostředek      -  výšky nad 1 m s nátěrem pařízků herbicidem, likvidace klestu, v rovině (obsahuje náklady na úpravu terénu a hutnění terénu)**</t>
  </si>
  <si>
    <t>1.1.2 - Odstranění ruderálního porostu</t>
  </si>
  <si>
    <t>Odstranění ruderálního porostu a stařiny s odstraněním porostu, se složením na hromady, nebo s naložením na dopravní prostředek, likvidace hmoty, bez odstranění pařízků, v rovině (obsahuje náklady na úpravu terénu a hutnění terénu)**</t>
  </si>
  <si>
    <t>Pokácení stromu směrové s rozřezáním a odstraněním větví a kmene do vzdálenosti 20m, se složením na hromady nebo s naložením na dopravní prostředek – v rovině – o průměru kmene na řezné ploše pařezu od 500 do 600mm</t>
  </si>
  <si>
    <t>Pokácení stromu směrové s rozřezáním a odstraněním větví a kmene do vzdálenosti 20m, se složením na hromady nebo s naložením na dopravní prostředek – v rovině – o průměru kmene na řezné ploše pařezu od 900 do1000mm</t>
  </si>
  <si>
    <t>Likvidace vzniklého klesu - Štěpkování, kompostování (brán objem klestu před štěpkováním</t>
  </si>
  <si>
    <t>Pozn.: Množství klestu odhad dle množství kácených dřevin.</t>
  </si>
  <si>
    <t>Výchovný řez stromu - od 4 - do 6m</t>
  </si>
  <si>
    <t>Řez ovocných dřevin speciální (oprava výrazných nedostatků ve vývoji mladé dřeviny, nutný opakovaný zásah) **</t>
  </si>
  <si>
    <t>Řez udržovací u ovocných dřevin (kombinace řezů zdravotního, průklestu, odstraňování  vlků a výhonů podnože dle potřeby stromu)- plocha stromu: &lt; 50 m²</t>
  </si>
  <si>
    <t>Řez udržovací u ovocných dřevin (kombinace řezů zdravotního, průklestu, odstraňování  vlků a výhonů podnože dle potřeby stromu)- plocha stromu: 51 - 100 m²</t>
  </si>
  <si>
    <t>Celkem ošetření dřevin</t>
  </si>
  <si>
    <r>
      <t xml:space="preserve">Chemické odplevelení půdy postřikem na široko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(2x opakovaný postřik) </t>
    </r>
  </si>
  <si>
    <t>Totální herbicid (7l/ha)</t>
  </si>
  <si>
    <t>l</t>
  </si>
  <si>
    <t>Plošná úprava terénu s urovnáním povrchu, bez doplnění ornice, v hornině 1 až 4 při nerovnostech terénu přes +-50 do +- 100mm v rovině</t>
  </si>
  <si>
    <t>Rozrušení půdy na hloubku přes 50 do 150 mm souvislé plochy přes 500 m2 v rovině a na svahu do 1:5</t>
  </si>
  <si>
    <t>Obdělání půdy frézováním nebo kultivátorováním</t>
  </si>
  <si>
    <t>Obdělání půdy vláčením</t>
  </si>
  <si>
    <t>Doplnění zeminy nebo substrátu na nově zatravňovaných plochách o tl. Vrstvy do 50mm</t>
  </si>
  <si>
    <t>Zemina zahradnická tříděná (popř. zahradnický substrát)</t>
  </si>
  <si>
    <t>Odvoz zeminy do 5000m</t>
  </si>
  <si>
    <t>Pozn. : Dle položkového ceníku AOPK - práce a doprava</t>
  </si>
  <si>
    <t>Pozn. : Dle položkového ceníku AOPK - zeleň - materiál</t>
  </si>
  <si>
    <t>Pozn. Plochy nově zatravňované v trase travnaté polní cesty PC2 (šířka 3m - dle výkresu 4B). V trase se střídají plochy ponechávaného TTP stávajícího s nově zakládaným zatravněním.</t>
  </si>
  <si>
    <t>Hřišťová travní směs (10 g / m2)</t>
  </si>
  <si>
    <t>Celkem založení trávníku a příprava území</t>
  </si>
  <si>
    <t>1.1.1 - Odstranění nevhodných dřevin bez odstranění pařezu</t>
  </si>
  <si>
    <t>1.1.6 - Zemina</t>
  </si>
  <si>
    <t>1.1.7 - Doprava zeminy vč. naložení a složení</t>
  </si>
  <si>
    <t>Pozn. Plochy nově zatravňované mimo trasu polních cest.</t>
  </si>
  <si>
    <t>Luční travní směs (10 g / m2)</t>
  </si>
  <si>
    <t>Jednotlivé stromy (zálivka 6 x ročně, výchovný řez, kontrola, oprava kotvících a ochranných prvků, hnojení, kypření či odplevelování výsadbové mísy, ochrana proti chorobám, likvidace odpadu)</t>
  </si>
  <si>
    <t>Jednotlivé stromy (zálivka 6 x ročně, výchovný řez, odstranění kotvících prvků, kontrola ochranných prvků, hnojení, kypření či odplevelování výsadbové mísy, ochrana proti chorobám, likvidace odpadu)</t>
  </si>
  <si>
    <t>Popruh k vyvázání stromů (2m na strom)</t>
  </si>
  <si>
    <t>Zhotovení ochrany kmene proti okusu tubusem</t>
  </si>
  <si>
    <t>Ochranný tubus do 170cm - individuální ochrana proti zvěři mechanická</t>
  </si>
  <si>
    <r>
      <t>Hloubení jámy  o velikosti do 0,125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bez výměny půdy</t>
    </r>
  </si>
  <si>
    <t>ST</t>
  </si>
  <si>
    <t>SD</t>
  </si>
  <si>
    <t>PP</t>
  </si>
  <si>
    <t>Sau</t>
  </si>
  <si>
    <t>TC</t>
  </si>
  <si>
    <t>PA</t>
  </si>
  <si>
    <t>Doplnění zeminy nebo substrátu na nově zatravňovaných plochách o tl. Vrstvy do 50mm - rovina</t>
  </si>
  <si>
    <t>Obdělání půdy  válením</t>
  </si>
  <si>
    <t>Obdělání půdy válením</t>
  </si>
  <si>
    <t>OK 4/8, prost.</t>
  </si>
  <si>
    <t>OK 4/8, bal</t>
  </si>
  <si>
    <t>1.1.5 - Příprava půdy s modelací - na nově zatravňovaných plochách mimo cestu - dle výkresu č. 4A a 4B</t>
  </si>
  <si>
    <t>Úprava pozemku s rozpojením a přehrnutím včetně urovnání v zemině č.3    S přemístěním na vzdálenost do 20m *</t>
  </si>
  <si>
    <t>Na plochách původně ruderalizovaných či zarostlých nálety. Plochy orné půdy zatravňované a stávající trávníky ponechané zde nejsou započteny.</t>
  </si>
  <si>
    <t>Pozn.: * Modelování meze pro výsadbu stromořadí. Zasypání ponechaných pařezů a vytvoření rovin pro zjednodušení následné údržby travnatých ploch.</t>
  </si>
  <si>
    <t>Likvidace vzniklého klesu - Štěpkování, kompostování (brán objem klestu před štěpkováním)</t>
  </si>
  <si>
    <r>
      <t>Hloubení jámy  o velikosti do 0,05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bez výměny půdy</t>
    </r>
  </si>
  <si>
    <t xml:space="preserve">Výsadba dřevin bez balu v rovině se zalitím </t>
  </si>
  <si>
    <t>Výsadba dřevin s balem v rovině při průměru balu do 300mmm</t>
  </si>
  <si>
    <t>Hnojení trávníku s rozprostřením umělého hnojiva na široko v rovině(3dkg/m2)</t>
  </si>
  <si>
    <t>NPK (0,03 kg /m2)</t>
  </si>
  <si>
    <t>1.2.2 - Likvidace vzniklého klestu</t>
  </si>
  <si>
    <t>1.2.1 - Ošetření stávajících dřevin</t>
  </si>
  <si>
    <t>1.2 Ošetření stávajích dřevin</t>
  </si>
  <si>
    <t>1.3 Výsadba - práce a pomocný materiál</t>
  </si>
  <si>
    <t>1.3.1 - Výsadba stromů s balem</t>
  </si>
  <si>
    <t>1.3.2 - Výsadba stromu bez balu</t>
  </si>
  <si>
    <t>1.4 Úprava travnaté polní cesty</t>
  </si>
  <si>
    <t>1.4.1 - Příprava půdy - na nově zatravňovaných plochách v trase PC2</t>
  </si>
  <si>
    <t>1.4.2 - Zemina</t>
  </si>
  <si>
    <t>1.4.3 - Doprava zeminy vč. naložení a složení</t>
  </si>
  <si>
    <t>1.4.4 - Založení trávníku včetně osiva</t>
  </si>
  <si>
    <t>1.2 - Ošetření stávajících dřevin</t>
  </si>
  <si>
    <t>1.3.1 - Výsadba stromů  s balem OK 4-8 cm</t>
  </si>
  <si>
    <t>1.3.2 - Výsadba stromů bez balu OK 4-8 cm</t>
  </si>
  <si>
    <t>1.4 - Založení trávníku - travnatá polní cesta</t>
  </si>
  <si>
    <t>1.4.4 - Založení trávníku</t>
  </si>
  <si>
    <t>Rozrušení půdy na hloubku přes 50 do 150 mm souvislé plochy do 500 m2 v rovině a na svahu do 1:5 **</t>
  </si>
  <si>
    <t>Pozn.: ** Více menších ploch.</t>
  </si>
  <si>
    <t>1.5   Následná péče</t>
  </si>
  <si>
    <t>DPH 21 %</t>
  </si>
  <si>
    <t>Vedlejší rozpočtové náklady celkem</t>
  </si>
  <si>
    <t>Vedlejší rozpočtové náklady celkem (bez DPH)</t>
  </si>
  <si>
    <t>2. Geodetické zaměření pozemku</t>
  </si>
  <si>
    <t>Geodetické zaměření lokality</t>
  </si>
  <si>
    <t>100 bm</t>
  </si>
  <si>
    <t>Pozn.: Přibližná délka zaměřovaných lokalit celkem - 1206m.</t>
  </si>
  <si>
    <t>1.3.5 - Založení trávníku včetně osiva</t>
  </si>
  <si>
    <t>1.3.5 - Založení trávníku</t>
  </si>
  <si>
    <t>1.3.4 - Výsadba keřů</t>
  </si>
  <si>
    <t xml:space="preserve">             Keře - materiál</t>
  </si>
  <si>
    <t>Vytýčení a vyměření záhonů a ploch pro výsadbu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</si>
  <si>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</si>
  <si>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Mulčování vysazených rostlin s případným naložením odpadu na dopravní prostředek, odvozem do 20km a se složením, při tl. Mulče přes 50 do 100mm v rovině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</si>
  <si>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</si>
  <si>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Výsadba dřevin s balem do předem vyhloubené jamky se zalitím v rovině při průměru balu přes 100 do 200 mm</t>
  </si>
  <si>
    <t>Hnojení půdy nebo trávníku s rozprostřením nebo rozdělením hnojiva v rovině umělým hnojivem s rozdělením k jednotlivým rostlinám (20g = 0,02kg =2ks k rostlině)</t>
  </si>
  <si>
    <t>Specifikace - navržené keře</t>
  </si>
  <si>
    <t>Poznámka</t>
  </si>
  <si>
    <t>Počet kusů</t>
  </si>
  <si>
    <t>Celkem výsadba keřových skupin</t>
  </si>
  <si>
    <t>Konstrukce společné oplocenky  pro výsadbu keřů</t>
  </si>
  <si>
    <t>Vrtání jam vrtákem</t>
  </si>
  <si>
    <t>Osazení jednotlivých kůlů výšky 2m nad terénem do jam</t>
  </si>
  <si>
    <t>bm</t>
  </si>
  <si>
    <t>Plotové sloupky dřevěné 2m (rezestup 3m)</t>
  </si>
  <si>
    <t>lesnické pletivo - skupinová ochrana dřevin (v= 1,8m)</t>
  </si>
  <si>
    <t>Přesun hmot pro sadovnické úpravy do 5000 m vodorovně (0,005t/bm pletiva)</t>
  </si>
  <si>
    <t>Zhotovení skupinové ochrany dřevin</t>
  </si>
  <si>
    <t>Přesun hmot pro sadovnické úpravy do 5000 m vodorovně (0,01t/m2)</t>
  </si>
  <si>
    <t>Ukotvení dřevin třemi dřevěnými kůly, průměr 6 cm úvazkem, délka kůlů do 2,5 m - listnaté druhy</t>
  </si>
  <si>
    <t>Přesun hmot pro sadovnické úpravy do 5000 m vodorovně (0,1t/ks)</t>
  </si>
  <si>
    <t>Kůly pro ukotvení dřevin, kůl frézovaný s fazetou se špicí - délka do 2,5 m, průměr 6cm, včetně příček</t>
  </si>
  <si>
    <t>Kůly pro ukotvení dřevin, kůl frézovaný s fazetou se špicí - délka do 2,5 m, průměr 6cm,  včetně příček</t>
  </si>
  <si>
    <t>CrM</t>
  </si>
  <si>
    <t>Zhotovení ochrany pletivem *</t>
  </si>
  <si>
    <t>Lesnické drátěné pletivo 150/14/6 - individuální ochrana dřevin (1,75 bm/ks) *</t>
  </si>
  <si>
    <t>Zhotovení závlahové mísy u soliterních dřevin v rovině (0,5 - 1 m)*</t>
  </si>
  <si>
    <t>Mulčování kůrou *</t>
  </si>
  <si>
    <t>Mulčovací kůra  (tl. 10 cm) *</t>
  </si>
  <si>
    <t>Zhotovení závlahové mísy u soliterních dřevin v rovině (0,5 - 1 m) *</t>
  </si>
  <si>
    <t>CA</t>
  </si>
  <si>
    <t>Corylus avellana</t>
  </si>
  <si>
    <t>CS</t>
  </si>
  <si>
    <t>Cornus sanguinea</t>
  </si>
  <si>
    <t>EV</t>
  </si>
  <si>
    <t>Euonymus verrucosus</t>
  </si>
  <si>
    <t>LV</t>
  </si>
  <si>
    <t>Ligustrum vulgare</t>
  </si>
  <si>
    <t>v 40-60, bal</t>
  </si>
  <si>
    <t>Zalití rostlin vodou plochy záhonů přes 20m2  (5 x 10L/m2), včetně dopravy a ceny vody</t>
  </si>
  <si>
    <r>
      <t>Hloubení jamky, bez výměny půdy v hornině 1-4 s případným naložením přebytečných výkopků na dopravní prostředek, s odvozem na vzdálenost do 20 km a se složením v rovině objemu do 0,05m</t>
    </r>
    <r>
      <rPr>
        <vertAlign val="superscript"/>
        <sz val="11"/>
        <rFont val="Calibri"/>
        <family val="2"/>
        <charset val="238"/>
        <scheme val="minor"/>
      </rPr>
      <t xml:space="preserve">3 </t>
    </r>
  </si>
  <si>
    <t>mulčovací kůra (tl. 10 cm) nebo štěpka **</t>
  </si>
  <si>
    <t>** Štěpka, která vznikne štěpkováním náletů a větví z ořezu na stanovišti</t>
  </si>
  <si>
    <t xml:space="preserve">             Společná oplocenka</t>
  </si>
  <si>
    <t xml:space="preserve"> - plocha 817 m2</t>
  </si>
  <si>
    <t>1.4.1 - Příprava půdy - na nově zatravňovaných plochách v trase PC2 (travnatá polní cesta šířky 3m, v SS7 v šířce 1,5m) - dle výkresu č. 4B</t>
  </si>
  <si>
    <t>Zemina zahradnická tříděná (popř. zahradnický substrát) - tl. 50 mm</t>
  </si>
  <si>
    <t>Skupiny keřů v zápoji ( zálivka 6 x ročně, výchovný řez, kontrola a případně doplnění ochranných prvků, hnojen, odplevelování a ochrana proti chorobám)</t>
  </si>
  <si>
    <t>1.5.1 - Rozvojová péče 1. rok po výsadbě</t>
  </si>
  <si>
    <t>1.5.2 - Rozvojová péče 2. rok po výsadbě</t>
  </si>
  <si>
    <t>1.5.3 - Rozvojová péče 3. rok po výsadbě</t>
  </si>
  <si>
    <t>1.5 Rozvojová péče</t>
  </si>
  <si>
    <t xml:space="preserve">            Ošetření skupin keřů</t>
  </si>
  <si>
    <t xml:space="preserve">Obdělání půdy hrabáním </t>
  </si>
  <si>
    <t xml:space="preserve">Plocha k doplnění zeminy - plochy původně ruderalizované nebo zarostlé nálety, k zasypání ponechaných pařezů a k zlepšení podmínek.. </t>
  </si>
  <si>
    <t xml:space="preserve">Plocha k doplnění zeminy - plochy původně ruderalizované nebo zarostlé nálety. </t>
  </si>
  <si>
    <t>Pozn. Více menších částí</t>
  </si>
  <si>
    <t xml:space="preserve">za každý další započatý 1000m 20 Kč/m3 </t>
  </si>
  <si>
    <t xml:space="preserve">1.1.5 - Příprava půdy s modelací </t>
  </si>
  <si>
    <t>* Rozpočtováno pro 20 dřevin - 1 ks je v oplocence</t>
  </si>
  <si>
    <t>* Rozpočtováno pro 49 dřevin - 5 ks je v oplocence</t>
  </si>
  <si>
    <t>Výkaz výměr</t>
  </si>
  <si>
    <t>1.1.4.1 - Likvidace vzniklého klestu z nevhodných dřevin</t>
  </si>
  <si>
    <t>1.1.4.2 - Likvidace vzniklého klestu z odstraňovaných stromů (nezp.v.)</t>
  </si>
  <si>
    <t>1.1.3 - Odstranění stromů (nezpůsobilé výdaje)</t>
  </si>
  <si>
    <t>1.1.7 - Doprava zeminy vč. naložení a složení (nezpůsobilý výdaj)</t>
  </si>
  <si>
    <t>1.4.3 - Doprava zeminy vč. naložení a složení (nezpůsobilý výdaj)</t>
  </si>
  <si>
    <t>1.1.4.1 - Likvidace vzniklého klestu z odstraňovaných nevhodných dřevin</t>
  </si>
  <si>
    <t>1.1.4.2 - Likvidace vzniklého klestu z odstraňovaných stromů</t>
  </si>
  <si>
    <t>Pozn.: Množství klestu odhad dle množství kácených dřevin. Výpočet v příloze rozpočtu.</t>
  </si>
</sst>
</file>

<file path=xl/styles.xml><?xml version="1.0" encoding="utf-8"?>
<styleSheet xmlns="http://schemas.openxmlformats.org/spreadsheetml/2006/main">
  <numFmts count="5">
    <numFmt numFmtId="164" formatCode="#,##0\ &quot;Kč&quot;"/>
    <numFmt numFmtId="165" formatCode="#,##0,&quot;Kč&quot;"/>
    <numFmt numFmtId="166" formatCode="#,##0.00\ &quot;Kč&quot;"/>
    <numFmt numFmtId="167" formatCode="#,##0.000"/>
    <numFmt numFmtId="168" formatCode="#,##0.00,&quot;Kč&quot;"/>
  </numFmts>
  <fonts count="49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</font>
    <font>
      <i/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6"/>
      <color rgb="FF0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i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2" fillId="0" borderId="0"/>
  </cellStyleXfs>
  <cellXfs count="458">
    <xf numFmtId="0" fontId="0" fillId="0" borderId="0" xfId="0"/>
    <xf numFmtId="164" fontId="0" fillId="0" borderId="0" xfId="0" applyNumberFormat="1"/>
    <xf numFmtId="0" fontId="7" fillId="0" borderId="1" xfId="0" applyFont="1" applyFill="1" applyBorder="1" applyAlignment="1">
      <alignment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vertical="center" wrapText="1" shrinkToFit="1"/>
    </xf>
    <xf numFmtId="0" fontId="10" fillId="0" borderId="0" xfId="11" applyFont="1"/>
    <xf numFmtId="0" fontId="13" fillId="0" borderId="0" xfId="12" applyFont="1" applyAlignment="1">
      <alignment horizontal="left"/>
    </xf>
    <xf numFmtId="0" fontId="13" fillId="0" borderId="0" xfId="12" applyFont="1"/>
    <xf numFmtId="0" fontId="13" fillId="0" borderId="0" xfId="12" applyFont="1" applyFill="1"/>
    <xf numFmtId="2" fontId="13" fillId="0" borderId="0" xfId="12" applyNumberFormat="1" applyFont="1" applyFill="1"/>
    <xf numFmtId="164" fontId="13" fillId="0" borderId="0" xfId="12" applyNumberFormat="1" applyFont="1"/>
    <xf numFmtId="0" fontId="14" fillId="0" borderId="0" xfId="12" applyFont="1" applyAlignment="1">
      <alignment horizontal="left"/>
    </xf>
    <xf numFmtId="0" fontId="14" fillId="0" borderId="0" xfId="12" applyFont="1"/>
    <xf numFmtId="0" fontId="14" fillId="0" borderId="0" xfId="12" applyFont="1" applyFill="1"/>
    <xf numFmtId="2" fontId="14" fillId="0" borderId="0" xfId="12" applyNumberFormat="1" applyFont="1" applyFill="1"/>
    <xf numFmtId="164" fontId="14" fillId="0" borderId="0" xfId="12" applyNumberFormat="1" applyFont="1"/>
    <xf numFmtId="0" fontId="15" fillId="0" borderId="0" xfId="12" applyFont="1" applyAlignment="1">
      <alignment horizontal="left"/>
    </xf>
    <xf numFmtId="0" fontId="16" fillId="0" borderId="12" xfId="12" applyFont="1" applyBorder="1" applyAlignment="1">
      <alignment horizontal="left"/>
    </xf>
    <xf numFmtId="0" fontId="16" fillId="0" borderId="13" xfId="12" applyFont="1" applyBorder="1" applyAlignment="1">
      <alignment horizontal="center" vertical="center"/>
    </xf>
    <xf numFmtId="0" fontId="16" fillId="0" borderId="13" xfId="12" applyFont="1" applyBorder="1" applyAlignment="1">
      <alignment horizontal="center" wrapText="1"/>
    </xf>
    <xf numFmtId="3" fontId="16" fillId="0" borderId="13" xfId="12" applyNumberFormat="1" applyFont="1" applyFill="1" applyBorder="1" applyAlignment="1">
      <alignment horizontal="center"/>
    </xf>
    <xf numFmtId="0" fontId="16" fillId="0" borderId="13" xfId="12" applyFont="1" applyFill="1" applyBorder="1" applyAlignment="1">
      <alignment horizontal="center"/>
    </xf>
    <xf numFmtId="2" fontId="16" fillId="0" borderId="13" xfId="12" applyNumberFormat="1" applyFont="1" applyFill="1" applyBorder="1" applyAlignment="1">
      <alignment horizontal="center"/>
    </xf>
    <xf numFmtId="164" fontId="16" fillId="0" borderId="18" xfId="12" applyNumberFormat="1" applyFont="1" applyBorder="1" applyAlignment="1">
      <alignment horizontal="center"/>
    </xf>
    <xf numFmtId="0" fontId="17" fillId="0" borderId="0" xfId="12" applyFont="1"/>
    <xf numFmtId="0" fontId="18" fillId="0" borderId="0" xfId="12" applyFont="1"/>
    <xf numFmtId="0" fontId="18" fillId="0" borderId="15" xfId="12" applyFont="1" applyBorder="1" applyAlignment="1">
      <alignment horizontal="center"/>
    </xf>
    <xf numFmtId="0" fontId="18" fillId="0" borderId="15" xfId="12" applyFont="1" applyBorder="1"/>
    <xf numFmtId="0" fontId="19" fillId="0" borderId="15" xfId="12" applyFont="1" applyBorder="1" applyAlignment="1">
      <alignment wrapText="1"/>
    </xf>
    <xf numFmtId="0" fontId="18" fillId="0" borderId="15" xfId="12" applyFont="1" applyFill="1" applyBorder="1"/>
    <xf numFmtId="2" fontId="18" fillId="0" borderId="15" xfId="12" applyNumberFormat="1" applyFont="1" applyFill="1" applyBorder="1"/>
    <xf numFmtId="164" fontId="18" fillId="0" borderId="15" xfId="12" applyNumberFormat="1" applyFont="1" applyBorder="1"/>
    <xf numFmtId="0" fontId="18" fillId="0" borderId="15" xfId="12" applyFont="1" applyBorder="1" applyAlignment="1">
      <alignment wrapText="1"/>
    </xf>
    <xf numFmtId="0" fontId="21" fillId="0" borderId="9" xfId="12" applyFont="1" applyBorder="1" applyAlignment="1">
      <alignment horizontal="left"/>
    </xf>
    <xf numFmtId="0" fontId="21" fillId="0" borderId="19" xfId="12" applyFont="1" applyBorder="1"/>
    <xf numFmtId="0" fontId="21" fillId="0" borderId="19" xfId="12" applyFont="1" applyBorder="1" applyAlignment="1">
      <alignment wrapText="1"/>
    </xf>
    <xf numFmtId="0" fontId="21" fillId="0" borderId="19" xfId="12" applyFont="1" applyFill="1" applyBorder="1"/>
    <xf numFmtId="2" fontId="21" fillId="0" borderId="19" xfId="12" applyNumberFormat="1" applyFont="1" applyFill="1" applyBorder="1"/>
    <xf numFmtId="164" fontId="21" fillId="0" borderId="20" xfId="12" applyNumberFormat="1" applyFont="1" applyBorder="1"/>
    <xf numFmtId="0" fontId="22" fillId="0" borderId="0" xfId="12" applyFont="1" applyBorder="1" applyAlignment="1">
      <alignment horizontal="left"/>
    </xf>
    <xf numFmtId="0" fontId="21" fillId="0" borderId="0" xfId="12" applyFont="1" applyBorder="1"/>
    <xf numFmtId="0" fontId="21" fillId="0" borderId="0" xfId="12" applyFont="1" applyBorder="1" applyAlignment="1">
      <alignment wrapText="1"/>
    </xf>
    <xf numFmtId="0" fontId="21" fillId="0" borderId="0" xfId="12" applyFont="1" applyFill="1" applyBorder="1"/>
    <xf numFmtId="2" fontId="21" fillId="0" borderId="0" xfId="12" applyNumberFormat="1" applyFont="1" applyFill="1" applyBorder="1"/>
    <xf numFmtId="164" fontId="21" fillId="0" borderId="0" xfId="12" applyNumberFormat="1" applyFont="1" applyBorder="1"/>
    <xf numFmtId="0" fontId="21" fillId="0" borderId="0" xfId="12" applyFont="1" applyBorder="1" applyAlignment="1">
      <alignment horizontal="left"/>
    </xf>
    <xf numFmtId="0" fontId="18" fillId="0" borderId="0" xfId="12" applyFont="1" applyFill="1"/>
    <xf numFmtId="2" fontId="18" fillId="0" borderId="0" xfId="12" applyNumberFormat="1" applyFont="1" applyFill="1"/>
    <xf numFmtId="164" fontId="18" fillId="0" borderId="0" xfId="12" applyNumberFormat="1" applyFont="1"/>
    <xf numFmtId="0" fontId="18" fillId="0" borderId="0" xfId="12" applyFont="1" applyAlignment="1">
      <alignment horizontal="left"/>
    </xf>
    <xf numFmtId="0" fontId="23" fillId="0" borderId="15" xfId="12" applyFont="1" applyBorder="1" applyAlignment="1">
      <alignment horizontal="center"/>
    </xf>
    <xf numFmtId="0" fontId="23" fillId="0" borderId="15" xfId="12" applyFont="1" applyBorder="1" applyAlignment="1">
      <alignment horizontal="center" vertical="center"/>
    </xf>
    <xf numFmtId="0" fontId="23" fillId="0" borderId="15" xfId="12" applyFont="1" applyBorder="1" applyAlignment="1">
      <alignment horizontal="center" wrapText="1"/>
    </xf>
    <xf numFmtId="0" fontId="23" fillId="0" borderId="15" xfId="12" applyFont="1" applyFill="1" applyBorder="1" applyAlignment="1">
      <alignment horizontal="center"/>
    </xf>
    <xf numFmtId="2" fontId="23" fillId="0" borderId="15" xfId="12" applyNumberFormat="1" applyFont="1" applyFill="1" applyBorder="1" applyAlignment="1">
      <alignment horizontal="center"/>
    </xf>
    <xf numFmtId="0" fontId="24" fillId="0" borderId="0" xfId="12" applyFont="1" applyBorder="1"/>
    <xf numFmtId="0" fontId="18" fillId="0" borderId="0" xfId="12" applyFont="1" applyBorder="1"/>
    <xf numFmtId="0" fontId="23" fillId="0" borderId="2" xfId="12" applyFont="1" applyBorder="1" applyAlignment="1">
      <alignment horizontal="center"/>
    </xf>
    <xf numFmtId="0" fontId="23" fillId="0" borderId="2" xfId="12" applyFont="1" applyBorder="1" applyAlignment="1">
      <alignment horizontal="center" vertical="center"/>
    </xf>
    <xf numFmtId="0" fontId="23" fillId="0" borderId="2" xfId="12" applyFont="1" applyBorder="1" applyAlignment="1">
      <alignment horizontal="center" wrapText="1"/>
    </xf>
    <xf numFmtId="0" fontId="23" fillId="0" borderId="2" xfId="12" applyFont="1" applyFill="1" applyBorder="1" applyAlignment="1">
      <alignment horizontal="center"/>
    </xf>
    <xf numFmtId="2" fontId="23" fillId="0" borderId="2" xfId="12" applyNumberFormat="1" applyFont="1" applyFill="1" applyBorder="1" applyAlignment="1">
      <alignment horizontal="center"/>
    </xf>
    <xf numFmtId="164" fontId="18" fillId="0" borderId="2" xfId="12" applyNumberFormat="1" applyFont="1" applyBorder="1"/>
    <xf numFmtId="0" fontId="23" fillId="0" borderId="15" xfId="12" applyFont="1" applyFill="1" applyBorder="1" applyAlignment="1">
      <alignment horizontal="center" vertical="center"/>
    </xf>
    <xf numFmtId="0" fontId="23" fillId="0" borderId="15" xfId="12" applyFont="1" applyFill="1" applyBorder="1" applyAlignment="1">
      <alignment horizontal="center" wrapText="1"/>
    </xf>
    <xf numFmtId="164" fontId="18" fillId="0" borderId="15" xfId="12" applyNumberFormat="1" applyFont="1" applyFill="1" applyBorder="1"/>
    <xf numFmtId="0" fontId="24" fillId="0" borderId="0" xfId="12" applyFont="1" applyFill="1" applyBorder="1"/>
    <xf numFmtId="0" fontId="18" fillId="0" borderId="0" xfId="12" applyFont="1" applyFill="1" applyBorder="1"/>
    <xf numFmtId="164" fontId="18" fillId="0" borderId="2" xfId="12" applyNumberFormat="1" applyFont="1" applyFill="1" applyBorder="1"/>
    <xf numFmtId="0" fontId="25" fillId="0" borderId="15" xfId="12" applyFont="1" applyBorder="1" applyAlignment="1">
      <alignment horizontal="left"/>
    </xf>
    <xf numFmtId="0" fontId="19" fillId="0" borderId="0" xfId="12" applyFont="1" applyBorder="1" applyAlignment="1">
      <alignment horizontal="left"/>
    </xf>
    <xf numFmtId="0" fontId="18" fillId="0" borderId="15" xfId="12" applyFont="1" applyBorder="1" applyAlignment="1">
      <alignment horizontal="left"/>
    </xf>
    <xf numFmtId="0" fontId="18" fillId="0" borderId="2" xfId="12" applyFont="1" applyBorder="1"/>
    <xf numFmtId="0" fontId="18" fillId="0" borderId="2" xfId="12" applyFont="1" applyBorder="1" applyAlignment="1">
      <alignment wrapText="1"/>
    </xf>
    <xf numFmtId="3" fontId="18" fillId="0" borderId="2" xfId="12" applyNumberFormat="1" applyFont="1" applyFill="1" applyBorder="1" applyAlignment="1">
      <alignment horizontal="center"/>
    </xf>
    <xf numFmtId="2" fontId="18" fillId="0" borderId="2" xfId="12" applyNumberFormat="1" applyFont="1" applyFill="1" applyBorder="1"/>
    <xf numFmtId="2" fontId="18" fillId="0" borderId="21" xfId="12" applyNumberFormat="1" applyFont="1" applyFill="1" applyBorder="1"/>
    <xf numFmtId="0" fontId="13" fillId="0" borderId="9" xfId="12" applyFont="1" applyBorder="1" applyAlignment="1">
      <alignment horizontal="left"/>
    </xf>
    <xf numFmtId="0" fontId="13" fillId="0" borderId="19" xfId="12" applyFont="1" applyBorder="1"/>
    <xf numFmtId="0" fontId="13" fillId="0" borderId="19" xfId="12" applyFont="1" applyBorder="1" applyAlignment="1">
      <alignment wrapText="1"/>
    </xf>
    <xf numFmtId="0" fontId="13" fillId="0" borderId="19" xfId="12" applyFont="1" applyFill="1" applyBorder="1"/>
    <xf numFmtId="2" fontId="13" fillId="0" borderId="19" xfId="12" applyNumberFormat="1" applyFont="1" applyFill="1" applyBorder="1"/>
    <xf numFmtId="164" fontId="13" fillId="0" borderId="20" xfId="12" applyNumberFormat="1" applyFont="1" applyBorder="1"/>
    <xf numFmtId="0" fontId="13" fillId="0" borderId="0" xfId="12" applyFont="1" applyBorder="1"/>
    <xf numFmtId="0" fontId="18" fillId="0" borderId="0" xfId="12" applyFont="1" applyAlignment="1">
      <alignment wrapText="1"/>
    </xf>
    <xf numFmtId="2" fontId="18" fillId="0" borderId="0" xfId="12" applyNumberFormat="1" applyFont="1"/>
    <xf numFmtId="0" fontId="18" fillId="0" borderId="0" xfId="12" applyFont="1" applyAlignment="1">
      <alignment horizontal="center"/>
    </xf>
    <xf numFmtId="164" fontId="18" fillId="0" borderId="0" xfId="12" applyNumberFormat="1" applyFont="1" applyAlignment="1">
      <alignment horizontal="right"/>
    </xf>
    <xf numFmtId="0" fontId="26" fillId="0" borderId="0" xfId="12" applyFont="1" applyAlignment="1">
      <alignment horizontal="center"/>
    </xf>
    <xf numFmtId="0" fontId="15" fillId="0" borderId="0" xfId="12" applyFont="1"/>
    <xf numFmtId="0" fontId="16" fillId="0" borderId="23" xfId="12" applyFont="1" applyBorder="1" applyAlignment="1">
      <alignment horizontal="center"/>
    </xf>
    <xf numFmtId="0" fontId="16" fillId="0" borderId="24" xfId="12" applyFont="1" applyBorder="1" applyAlignment="1">
      <alignment horizontal="center" vertical="center" wrapText="1"/>
    </xf>
    <xf numFmtId="0" fontId="16" fillId="0" borderId="24" xfId="12" applyFont="1" applyBorder="1" applyAlignment="1">
      <alignment horizontal="center" wrapText="1"/>
    </xf>
    <xf numFmtId="2" fontId="16" fillId="0" borderId="24" xfId="12" applyNumberFormat="1" applyFont="1" applyBorder="1" applyAlignment="1">
      <alignment horizontal="center"/>
    </xf>
    <xf numFmtId="0" fontId="16" fillId="0" borderId="24" xfId="12" applyFont="1" applyBorder="1" applyAlignment="1">
      <alignment horizontal="center"/>
    </xf>
    <xf numFmtId="3" fontId="16" fillId="0" borderId="24" xfId="12" applyNumberFormat="1" applyFont="1" applyFill="1" applyBorder="1" applyAlignment="1">
      <alignment horizontal="center"/>
    </xf>
    <xf numFmtId="164" fontId="16" fillId="0" borderId="25" xfId="12" applyNumberFormat="1" applyFont="1" applyBorder="1" applyAlignment="1">
      <alignment horizontal="right"/>
    </xf>
    <xf numFmtId="0" fontId="20" fillId="0" borderId="4" xfId="12" applyFont="1" applyBorder="1" applyAlignment="1">
      <alignment horizontal="center"/>
    </xf>
    <xf numFmtId="0" fontId="20" fillId="0" borderId="3" xfId="12" applyFont="1" applyBorder="1" applyAlignment="1">
      <alignment horizontal="center" vertical="center" wrapText="1"/>
    </xf>
    <xf numFmtId="0" fontId="20" fillId="0" borderId="3" xfId="12" applyFont="1" applyBorder="1" applyAlignment="1">
      <alignment horizontal="left" wrapText="1"/>
    </xf>
    <xf numFmtId="0" fontId="20" fillId="0" borderId="3" xfId="12" applyFont="1" applyBorder="1" applyAlignment="1">
      <alignment horizontal="center"/>
    </xf>
    <xf numFmtId="3" fontId="20" fillId="0" borderId="3" xfId="12" applyNumberFormat="1" applyFont="1" applyFill="1" applyBorder="1" applyAlignment="1">
      <alignment horizontal="center"/>
    </xf>
    <xf numFmtId="164" fontId="20" fillId="0" borderId="11" xfId="12" applyNumberFormat="1" applyFont="1" applyBorder="1" applyAlignment="1">
      <alignment horizontal="right"/>
    </xf>
    <xf numFmtId="0" fontId="20" fillId="0" borderId="1" xfId="12" applyFont="1" applyBorder="1" applyAlignment="1">
      <alignment horizontal="center"/>
    </xf>
    <xf numFmtId="2" fontId="20" fillId="0" borderId="2" xfId="12" applyNumberFormat="1" applyFont="1" applyBorder="1" applyAlignment="1">
      <alignment horizontal="center"/>
    </xf>
    <xf numFmtId="0" fontId="20" fillId="0" borderId="2" xfId="12" applyFont="1" applyBorder="1" applyAlignment="1">
      <alignment horizontal="center"/>
    </xf>
    <xf numFmtId="2" fontId="21" fillId="0" borderId="2" xfId="12" applyNumberFormat="1" applyFont="1" applyFill="1" applyBorder="1" applyAlignment="1">
      <alignment horizontal="center"/>
    </xf>
    <xf numFmtId="0" fontId="18" fillId="0" borderId="2" xfId="12" applyFont="1" applyBorder="1" applyAlignment="1">
      <alignment horizontal="center"/>
    </xf>
    <xf numFmtId="4" fontId="18" fillId="0" borderId="2" xfId="12" applyNumberFormat="1" applyFont="1" applyFill="1" applyBorder="1"/>
    <xf numFmtId="164" fontId="18" fillId="0" borderId="5" xfId="12" applyNumberFormat="1" applyFont="1" applyBorder="1" applyAlignment="1">
      <alignment horizontal="right"/>
    </xf>
    <xf numFmtId="4" fontId="20" fillId="0" borderId="0" xfId="12" applyNumberFormat="1" applyFont="1" applyBorder="1" applyAlignment="1">
      <alignment horizontal="center" vertical="center" wrapText="1"/>
    </xf>
    <xf numFmtId="4" fontId="20" fillId="0" borderId="0" xfId="12" applyNumberFormat="1" applyFont="1" applyBorder="1" applyAlignment="1">
      <alignment horizontal="right" vertical="center" wrapText="1"/>
    </xf>
    <xf numFmtId="2" fontId="18" fillId="0" borderId="2" xfId="12" applyNumberFormat="1" applyFont="1" applyFill="1" applyBorder="1" applyAlignment="1">
      <alignment horizontal="center"/>
    </xf>
    <xf numFmtId="4" fontId="20" fillId="0" borderId="2" xfId="12" applyNumberFormat="1" applyFont="1" applyBorder="1" applyAlignment="1">
      <alignment horizontal="center" vertical="center" wrapText="1"/>
    </xf>
    <xf numFmtId="0" fontId="20" fillId="0" borderId="2" xfId="12" applyFont="1" applyBorder="1" applyAlignment="1">
      <alignment vertical="center" wrapText="1"/>
    </xf>
    <xf numFmtId="0" fontId="18" fillId="0" borderId="2" xfId="12" applyFont="1" applyBorder="1" applyAlignment="1">
      <alignment horizontal="center" wrapText="1"/>
    </xf>
    <xf numFmtId="164" fontId="18" fillId="0" borderId="5" xfId="12" applyNumberFormat="1" applyFont="1" applyBorder="1" applyAlignment="1">
      <alignment horizontal="right" wrapText="1"/>
    </xf>
    <xf numFmtId="0" fontId="18" fillId="0" borderId="0" xfId="12" applyFont="1" applyBorder="1" applyAlignment="1">
      <alignment wrapText="1"/>
    </xf>
    <xf numFmtId="0" fontId="16" fillId="0" borderId="12" xfId="12" applyFont="1" applyBorder="1" applyAlignment="1">
      <alignment horizontal="center"/>
    </xf>
    <xf numFmtId="2" fontId="16" fillId="0" borderId="13" xfId="12" applyNumberFormat="1" applyFont="1" applyBorder="1" applyAlignment="1">
      <alignment horizontal="center"/>
    </xf>
    <xf numFmtId="0" fontId="16" fillId="0" borderId="13" xfId="12" applyFont="1" applyBorder="1" applyAlignment="1">
      <alignment horizontal="center"/>
    </xf>
    <xf numFmtId="164" fontId="16" fillId="0" borderId="18" xfId="12" applyNumberFormat="1" applyFont="1" applyBorder="1" applyAlignment="1">
      <alignment horizontal="right"/>
    </xf>
    <xf numFmtId="0" fontId="20" fillId="0" borderId="16" xfId="12" applyFont="1" applyBorder="1" applyAlignment="1">
      <alignment horizontal="center"/>
    </xf>
    <xf numFmtId="0" fontId="20" fillId="0" borderId="15" xfId="12" applyFont="1" applyBorder="1" applyAlignment="1">
      <alignment vertical="center" wrapText="1"/>
    </xf>
    <xf numFmtId="164" fontId="18" fillId="0" borderId="26" xfId="12" applyNumberFormat="1" applyFont="1" applyBorder="1" applyAlignment="1">
      <alignment horizontal="right"/>
    </xf>
    <xf numFmtId="4" fontId="20" fillId="0" borderId="2" xfId="12" applyNumberFormat="1" applyFont="1" applyFill="1" applyBorder="1" applyAlignment="1">
      <alignment horizontal="right" vertical="center" wrapText="1"/>
    </xf>
    <xf numFmtId="4" fontId="29" fillId="0" borderId="0" xfId="12" applyNumberFormat="1" applyFont="1" applyBorder="1" applyAlignment="1">
      <alignment horizontal="center" vertical="center" wrapText="1"/>
    </xf>
    <xf numFmtId="0" fontId="15" fillId="0" borderId="17" xfId="12" applyFont="1" applyBorder="1"/>
    <xf numFmtId="0" fontId="15" fillId="0" borderId="21" xfId="12" applyFont="1" applyBorder="1" applyAlignment="1">
      <alignment horizontal="left"/>
    </xf>
    <xf numFmtId="0" fontId="15" fillId="0" borderId="21" xfId="12" applyFont="1" applyBorder="1" applyAlignment="1">
      <alignment wrapText="1"/>
    </xf>
    <xf numFmtId="2" fontId="15" fillId="0" borderId="21" xfId="12" applyNumberFormat="1" applyFont="1" applyBorder="1" applyAlignment="1">
      <alignment horizontal="center"/>
    </xf>
    <xf numFmtId="0" fontId="15" fillId="0" borderId="21" xfId="12" applyFont="1" applyBorder="1" applyAlignment="1">
      <alignment horizontal="center"/>
    </xf>
    <xf numFmtId="3" fontId="15" fillId="0" borderId="21" xfId="12" applyNumberFormat="1" applyFont="1" applyFill="1" applyBorder="1"/>
    <xf numFmtId="164" fontId="15" fillId="0" borderId="22" xfId="12" applyNumberFormat="1" applyFont="1" applyBorder="1" applyAlignment="1">
      <alignment horizontal="right"/>
    </xf>
    <xf numFmtId="165" fontId="30" fillId="0" borderId="0" xfId="12" applyNumberFormat="1" applyFont="1" applyAlignment="1">
      <alignment horizontal="center"/>
    </xf>
    <xf numFmtId="4" fontId="31" fillId="0" borderId="0" xfId="12" applyNumberFormat="1" applyFont="1" applyBorder="1" applyAlignment="1">
      <alignment horizontal="center" vertical="center" wrapText="1"/>
    </xf>
    <xf numFmtId="4" fontId="31" fillId="0" borderId="0" xfId="12" applyNumberFormat="1" applyFont="1" applyBorder="1" applyAlignment="1">
      <alignment horizontal="right" vertical="center" wrapText="1"/>
    </xf>
    <xf numFmtId="0" fontId="15" fillId="0" borderId="0" xfId="12" applyFont="1" applyBorder="1"/>
    <xf numFmtId="0" fontId="15" fillId="0" borderId="0" xfId="12" applyFont="1" applyBorder="1" applyAlignment="1">
      <alignment horizontal="left"/>
    </xf>
    <xf numFmtId="0" fontId="15" fillId="0" borderId="0" xfId="12" applyFont="1" applyBorder="1" applyAlignment="1">
      <alignment wrapText="1"/>
    </xf>
    <xf numFmtId="2" fontId="15" fillId="0" borderId="0" xfId="12" applyNumberFormat="1" applyFont="1" applyBorder="1" applyAlignment="1">
      <alignment horizontal="center"/>
    </xf>
    <xf numFmtId="0" fontId="15" fillId="0" borderId="0" xfId="12" applyFont="1" applyBorder="1" applyAlignment="1">
      <alignment horizontal="center"/>
    </xf>
    <xf numFmtId="3" fontId="15" fillId="0" borderId="0" xfId="12" applyNumberFormat="1" applyFont="1" applyFill="1" applyBorder="1"/>
    <xf numFmtId="164" fontId="15" fillId="0" borderId="0" xfId="12" applyNumberFormat="1" applyFont="1" applyBorder="1" applyAlignment="1">
      <alignment horizontal="right"/>
    </xf>
    <xf numFmtId="0" fontId="18" fillId="0" borderId="0" xfId="12" applyFont="1" applyFill="1" applyBorder="1" applyAlignment="1">
      <alignment horizontal="center"/>
    </xf>
    <xf numFmtId="4" fontId="23" fillId="0" borderId="0" xfId="12" applyNumberFormat="1" applyFont="1" applyBorder="1" applyAlignment="1">
      <alignment horizontal="center" vertical="center" wrapText="1"/>
    </xf>
    <xf numFmtId="4" fontId="23" fillId="0" borderId="0" xfId="12" applyNumberFormat="1" applyFont="1" applyBorder="1" applyAlignment="1">
      <alignment horizontal="right" vertical="center" wrapText="1"/>
    </xf>
    <xf numFmtId="0" fontId="16" fillId="0" borderId="8" xfId="12" applyFont="1" applyBorder="1" applyAlignment="1">
      <alignment horizontal="center"/>
    </xf>
    <xf numFmtId="0" fontId="18" fillId="0" borderId="16" xfId="12" applyFont="1" applyBorder="1" applyAlignment="1">
      <alignment horizontal="center"/>
    </xf>
    <xf numFmtId="0" fontId="18" fillId="0" borderId="2" xfId="12" applyFont="1" applyFill="1" applyBorder="1"/>
    <xf numFmtId="0" fontId="18" fillId="0" borderId="1" xfId="12" applyFont="1" applyFill="1" applyBorder="1" applyAlignment="1">
      <alignment horizontal="center"/>
    </xf>
    <xf numFmtId="0" fontId="18" fillId="0" borderId="27" xfId="12" applyFont="1" applyFill="1" applyBorder="1" applyAlignment="1">
      <alignment wrapText="1"/>
    </xf>
    <xf numFmtId="164" fontId="18" fillId="0" borderId="0" xfId="12" applyNumberFormat="1" applyFont="1" applyFill="1" applyBorder="1" applyAlignment="1">
      <alignment horizontal="right"/>
    </xf>
    <xf numFmtId="0" fontId="20" fillId="0" borderId="0" xfId="12" applyFont="1" applyFill="1" applyBorder="1" applyAlignment="1">
      <alignment horizontal="center"/>
    </xf>
    <xf numFmtId="0" fontId="18" fillId="0" borderId="0" xfId="12" applyFont="1" applyFill="1" applyBorder="1" applyAlignment="1">
      <alignment wrapText="1"/>
    </xf>
    <xf numFmtId="0" fontId="20" fillId="0" borderId="0" xfId="12" applyFont="1" applyAlignment="1">
      <alignment horizontal="center"/>
    </xf>
    <xf numFmtId="0" fontId="18" fillId="0" borderId="0" xfId="12" applyFont="1" applyBorder="1" applyAlignment="1">
      <alignment horizontal="center"/>
    </xf>
    <xf numFmtId="2" fontId="18" fillId="0" borderId="0" xfId="12" applyNumberFormat="1" applyFont="1" applyFill="1" applyBorder="1" applyAlignment="1">
      <alignment horizontal="center"/>
    </xf>
    <xf numFmtId="0" fontId="20" fillId="0" borderId="0" xfId="12" applyFont="1" applyBorder="1" applyAlignment="1">
      <alignment horizontal="center"/>
    </xf>
    <xf numFmtId="0" fontId="18" fillId="0" borderId="0" xfId="12" applyFont="1" applyFill="1" applyAlignment="1">
      <alignment horizontal="center"/>
    </xf>
    <xf numFmtId="0" fontId="20" fillId="0" borderId="0" xfId="12" applyFont="1" applyFill="1" applyBorder="1"/>
    <xf numFmtId="164" fontId="20" fillId="0" borderId="0" xfId="12" applyNumberFormat="1" applyFont="1" applyBorder="1" applyAlignment="1">
      <alignment horizontal="right"/>
    </xf>
    <xf numFmtId="0" fontId="15" fillId="0" borderId="19" xfId="12" applyFont="1" applyBorder="1"/>
    <xf numFmtId="2" fontId="15" fillId="0" borderId="19" xfId="12" applyNumberFormat="1" applyFont="1" applyBorder="1" applyAlignment="1">
      <alignment horizontal="center"/>
    </xf>
    <xf numFmtId="0" fontId="15" fillId="0" borderId="19" xfId="12" applyFont="1" applyBorder="1" applyAlignment="1">
      <alignment horizontal="center"/>
    </xf>
    <xf numFmtId="3" fontId="15" fillId="0" borderId="19" xfId="12" applyNumberFormat="1" applyFont="1" applyFill="1" applyBorder="1"/>
    <xf numFmtId="164" fontId="15" fillId="0" borderId="20" xfId="12" applyNumberFormat="1" applyFont="1" applyBorder="1" applyAlignment="1">
      <alignment horizontal="right"/>
    </xf>
    <xf numFmtId="0" fontId="31" fillId="0" borderId="0" xfId="12" applyFont="1" applyAlignment="1">
      <alignment horizontal="center"/>
    </xf>
    <xf numFmtId="0" fontId="13" fillId="0" borderId="9" xfId="12" applyFont="1" applyBorder="1"/>
    <xf numFmtId="164" fontId="13" fillId="0" borderId="20" xfId="12" applyNumberFormat="1" applyFont="1" applyBorder="1" applyAlignment="1">
      <alignment horizontal="right"/>
    </xf>
    <xf numFmtId="3" fontId="16" fillId="0" borderId="13" xfId="12" applyNumberFormat="1" applyFont="1" applyBorder="1" applyAlignment="1">
      <alignment horizontal="center"/>
    </xf>
    <xf numFmtId="4" fontId="18" fillId="0" borderId="2" xfId="12" applyNumberFormat="1" applyFont="1" applyBorder="1" applyAlignment="1">
      <alignment horizontal="right"/>
    </xf>
    <xf numFmtId="164" fontId="18" fillId="0" borderId="2" xfId="12" applyNumberFormat="1" applyFont="1" applyBorder="1" applyAlignment="1">
      <alignment horizontal="right"/>
    </xf>
    <xf numFmtId="0" fontId="32" fillId="0" borderId="0" xfId="12" applyFont="1"/>
    <xf numFmtId="3" fontId="18" fillId="0" borderId="2" xfId="12" applyNumberFormat="1" applyFont="1" applyBorder="1" applyAlignment="1">
      <alignment horizontal="center"/>
    </xf>
    <xf numFmtId="2" fontId="18" fillId="0" borderId="2" xfId="12" applyNumberFormat="1" applyFont="1" applyBorder="1" applyAlignment="1">
      <alignment horizontal="right"/>
    </xf>
    <xf numFmtId="164" fontId="20" fillId="0" borderId="2" xfId="12" applyNumberFormat="1" applyFont="1" applyBorder="1" applyAlignment="1">
      <alignment horizontal="right"/>
    </xf>
    <xf numFmtId="4" fontId="18" fillId="0" borderId="2" xfId="12" applyNumberFormat="1" applyFont="1" applyBorder="1" applyAlignment="1">
      <alignment horizontal="center"/>
    </xf>
    <xf numFmtId="0" fontId="21" fillId="0" borderId="9" xfId="12" applyFont="1" applyBorder="1"/>
    <xf numFmtId="3" fontId="21" fillId="0" borderId="19" xfId="12" applyNumberFormat="1" applyFont="1" applyBorder="1" applyAlignment="1">
      <alignment horizontal="center"/>
    </xf>
    <xf numFmtId="2" fontId="21" fillId="0" borderId="19" xfId="12" applyNumberFormat="1" applyFont="1" applyBorder="1" applyAlignment="1">
      <alignment horizontal="right"/>
    </xf>
    <xf numFmtId="164" fontId="21" fillId="0" borderId="20" xfId="12" applyNumberFormat="1" applyFont="1" applyBorder="1" applyAlignment="1">
      <alignment horizontal="right"/>
    </xf>
    <xf numFmtId="0" fontId="22" fillId="0" borderId="0" xfId="12" applyFont="1"/>
    <xf numFmtId="2" fontId="18" fillId="0" borderId="0" xfId="12" applyNumberFormat="1" applyFont="1" applyAlignment="1">
      <alignment horizontal="right"/>
    </xf>
    <xf numFmtId="2" fontId="18" fillId="0" borderId="15" xfId="12" applyNumberFormat="1" applyFont="1" applyBorder="1" applyAlignment="1">
      <alignment horizontal="right"/>
    </xf>
    <xf numFmtId="164" fontId="18" fillId="0" borderId="15" xfId="12" applyNumberFormat="1" applyFont="1" applyBorder="1" applyAlignment="1">
      <alignment horizontal="right"/>
    </xf>
    <xf numFmtId="2" fontId="21" fillId="0" borderId="19" xfId="12" applyNumberFormat="1" applyFont="1" applyBorder="1" applyAlignment="1">
      <alignment horizontal="center"/>
    </xf>
    <xf numFmtId="2" fontId="18" fillId="0" borderId="0" xfId="12" applyNumberFormat="1" applyFont="1" applyAlignment="1">
      <alignment horizontal="center"/>
    </xf>
    <xf numFmtId="166" fontId="18" fillId="0" borderId="0" xfId="12" applyNumberFormat="1" applyFont="1"/>
    <xf numFmtId="0" fontId="21" fillId="0" borderId="0" xfId="12" applyFont="1"/>
    <xf numFmtId="0" fontId="33" fillId="0" borderId="0" xfId="12" applyFont="1"/>
    <xf numFmtId="0" fontId="34" fillId="0" borderId="12" xfId="12" applyFont="1" applyFill="1" applyBorder="1" applyAlignment="1">
      <alignment horizontal="center"/>
    </xf>
    <xf numFmtId="0" fontId="34" fillId="0" borderId="13" xfId="12" applyFont="1" applyFill="1" applyBorder="1" applyAlignment="1">
      <alignment horizontal="center" vertical="center" wrapText="1"/>
    </xf>
    <xf numFmtId="0" fontId="34" fillId="0" borderId="13" xfId="12" applyFont="1" applyFill="1" applyBorder="1" applyAlignment="1">
      <alignment horizontal="center" wrapText="1"/>
    </xf>
    <xf numFmtId="2" fontId="34" fillId="0" borderId="13" xfId="12" applyNumberFormat="1" applyFont="1" applyFill="1" applyBorder="1" applyAlignment="1">
      <alignment horizontal="center"/>
    </xf>
    <xf numFmtId="0" fontId="34" fillId="0" borderId="13" xfId="12" applyFont="1" applyFill="1" applyBorder="1" applyAlignment="1">
      <alignment horizontal="center"/>
    </xf>
    <xf numFmtId="3" fontId="34" fillId="0" borderId="13" xfId="12" applyNumberFormat="1" applyFont="1" applyFill="1" applyBorder="1" applyAlignment="1">
      <alignment horizontal="center"/>
    </xf>
    <xf numFmtId="164" fontId="34" fillId="0" borderId="18" xfId="12" applyNumberFormat="1" applyFont="1" applyFill="1" applyBorder="1" applyAlignment="1">
      <alignment horizontal="right"/>
    </xf>
    <xf numFmtId="0" fontId="35" fillId="0" borderId="0" xfId="12" applyFont="1" applyFill="1"/>
    <xf numFmtId="0" fontId="18" fillId="0" borderId="2" xfId="12" applyFont="1" applyFill="1" applyBorder="1" applyAlignment="1">
      <alignment wrapText="1"/>
    </xf>
    <xf numFmtId="0" fontId="18" fillId="0" borderId="2" xfId="12" applyFont="1" applyFill="1" applyBorder="1" applyAlignment="1">
      <alignment horizontal="center"/>
    </xf>
    <xf numFmtId="164" fontId="18" fillId="0" borderId="2" xfId="12" applyNumberFormat="1" applyFont="1" applyFill="1" applyBorder="1" applyAlignment="1">
      <alignment horizontal="center"/>
    </xf>
    <xf numFmtId="164" fontId="14" fillId="0" borderId="28" xfId="12" applyNumberFormat="1" applyFont="1" applyBorder="1"/>
    <xf numFmtId="0" fontId="35" fillId="0" borderId="0" xfId="12" applyFont="1" applyFill="1" applyBorder="1"/>
    <xf numFmtId="164" fontId="14" fillId="0" borderId="28" xfId="12" applyNumberFormat="1" applyFont="1" applyFill="1" applyBorder="1" applyAlignment="1">
      <alignment horizontal="center"/>
    </xf>
    <xf numFmtId="4" fontId="18" fillId="0" borderId="2" xfId="12" applyNumberFormat="1" applyFont="1" applyFill="1" applyBorder="1" applyAlignment="1">
      <alignment horizontal="center"/>
    </xf>
    <xf numFmtId="0" fontId="36" fillId="0" borderId="0" xfId="12" applyFont="1"/>
    <xf numFmtId="164" fontId="18" fillId="0" borderId="0" xfId="12" applyNumberFormat="1" applyFont="1" applyBorder="1" applyAlignment="1">
      <alignment horizontal="right"/>
    </xf>
    <xf numFmtId="0" fontId="21" fillId="0" borderId="21" xfId="12" applyFont="1" applyFill="1" applyBorder="1"/>
    <xf numFmtId="0" fontId="37" fillId="0" borderId="21" xfId="12" applyFont="1" applyFill="1" applyBorder="1" applyAlignment="1">
      <alignment horizontal="center"/>
    </xf>
    <xf numFmtId="164" fontId="37" fillId="0" borderId="21" xfId="12" applyNumberFormat="1" applyFont="1" applyFill="1" applyBorder="1" applyAlignment="1">
      <alignment horizontal="right"/>
    </xf>
    <xf numFmtId="166" fontId="18" fillId="0" borderId="0" xfId="12" applyNumberFormat="1" applyFont="1" applyFill="1"/>
    <xf numFmtId="0" fontId="20" fillId="0" borderId="0" xfId="12" applyFont="1" applyFill="1"/>
    <xf numFmtId="0" fontId="23" fillId="0" borderId="0" xfId="12" applyFont="1" applyFill="1" applyAlignment="1">
      <alignment horizontal="center"/>
    </xf>
    <xf numFmtId="0" fontId="23" fillId="0" borderId="0" xfId="12" applyFont="1" applyFill="1" applyBorder="1" applyAlignment="1">
      <alignment horizontal="center"/>
    </xf>
    <xf numFmtId="164" fontId="29" fillId="0" borderId="0" xfId="12" applyNumberFormat="1" applyFont="1" applyFill="1" applyBorder="1" applyAlignment="1">
      <alignment horizontal="right"/>
    </xf>
    <xf numFmtId="166" fontId="20" fillId="0" borderId="0" xfId="12" applyNumberFormat="1" applyFont="1" applyFill="1"/>
    <xf numFmtId="0" fontId="20" fillId="0" borderId="0" xfId="12" applyFont="1"/>
    <xf numFmtId="164" fontId="20" fillId="0" borderId="0" xfId="12" applyNumberFormat="1" applyFont="1"/>
    <xf numFmtId="166" fontId="20" fillId="0" borderId="0" xfId="12" applyNumberFormat="1" applyFont="1"/>
    <xf numFmtId="0" fontId="29" fillId="0" borderId="21" xfId="12" applyFont="1" applyBorder="1"/>
    <xf numFmtId="0" fontId="38" fillId="0" borderId="21" xfId="12" applyFont="1" applyBorder="1" applyAlignment="1">
      <alignment horizontal="center"/>
    </xf>
    <xf numFmtId="164" fontId="38" fillId="0" borderId="21" xfId="12" applyNumberFormat="1" applyFont="1" applyBorder="1" applyAlignment="1">
      <alignment horizontal="right"/>
    </xf>
    <xf numFmtId="166" fontId="29" fillId="0" borderId="0" xfId="12" applyNumberFormat="1" applyFont="1"/>
    <xf numFmtId="0" fontId="23" fillId="0" borderId="0" xfId="12" applyFont="1" applyAlignment="1">
      <alignment horizontal="center"/>
    </xf>
    <xf numFmtId="164" fontId="29" fillId="0" borderId="0" xfId="12" applyNumberFormat="1" applyFont="1" applyBorder="1" applyAlignment="1">
      <alignment horizontal="right"/>
    </xf>
    <xf numFmtId="1" fontId="23" fillId="0" borderId="0" xfId="12" applyNumberFormat="1" applyFont="1" applyAlignment="1">
      <alignment horizontal="center"/>
    </xf>
    <xf numFmtId="0" fontId="23" fillId="0" borderId="0" xfId="12" applyFont="1" applyBorder="1" applyAlignment="1">
      <alignment horizontal="center"/>
    </xf>
    <xf numFmtId="0" fontId="19" fillId="0" borderId="0" xfId="12" applyFont="1" applyAlignment="1">
      <alignment horizontal="center"/>
    </xf>
    <xf numFmtId="0" fontId="19" fillId="0" borderId="0" xfId="12" applyFont="1" applyBorder="1" applyAlignment="1">
      <alignment horizontal="center"/>
    </xf>
    <xf numFmtId="164" fontId="21" fillId="0" borderId="0" xfId="12" applyNumberFormat="1" applyFont="1" applyAlignment="1">
      <alignment horizontal="right"/>
    </xf>
    <xf numFmtId="0" fontId="21" fillId="0" borderId="21" xfId="12" applyFont="1" applyBorder="1"/>
    <xf numFmtId="0" fontId="37" fillId="0" borderId="21" xfId="12" applyFont="1" applyBorder="1" applyAlignment="1">
      <alignment horizontal="center"/>
    </xf>
    <xf numFmtId="164" fontId="37" fillId="0" borderId="21" xfId="12" applyNumberFormat="1" applyFont="1" applyBorder="1" applyAlignment="1">
      <alignment horizontal="right"/>
    </xf>
    <xf numFmtId="0" fontId="19" fillId="0" borderId="0" xfId="12" applyFont="1" applyAlignment="1">
      <alignment horizontal="left"/>
    </xf>
    <xf numFmtId="0" fontId="18" fillId="0" borderId="0" xfId="12" applyFont="1" applyFill="1" applyBorder="1" applyAlignment="1"/>
    <xf numFmtId="0" fontId="37" fillId="0" borderId="0" xfId="12" applyFont="1" applyAlignment="1">
      <alignment horizontal="center"/>
    </xf>
    <xf numFmtId="0" fontId="37" fillId="0" borderId="0" xfId="12" applyFont="1" applyFill="1" applyBorder="1" applyAlignment="1">
      <alignment horizontal="center"/>
    </xf>
    <xf numFmtId="164" fontId="21" fillId="0" borderId="0" xfId="12" applyNumberFormat="1" applyFont="1"/>
    <xf numFmtId="0" fontId="18" fillId="0" borderId="0" xfId="12" applyFont="1" applyBorder="1" applyAlignment="1"/>
    <xf numFmtId="2" fontId="20" fillId="0" borderId="15" xfId="12" applyNumberFormat="1" applyFont="1" applyFill="1" applyBorder="1" applyAlignment="1">
      <alignment horizontal="center"/>
    </xf>
    <xf numFmtId="2" fontId="21" fillId="0" borderId="19" xfId="12" applyNumberFormat="1" applyFont="1" applyFill="1" applyBorder="1" applyAlignment="1">
      <alignment horizontal="center"/>
    </xf>
    <xf numFmtId="2" fontId="21" fillId="0" borderId="0" xfId="12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left" vertical="center" wrapText="1" shrinkToFit="1"/>
    </xf>
    <xf numFmtId="2" fontId="18" fillId="0" borderId="15" xfId="12" applyNumberFormat="1" applyFont="1" applyFill="1" applyBorder="1" applyAlignment="1">
      <alignment horizontal="center"/>
    </xf>
    <xf numFmtId="0" fontId="18" fillId="0" borderId="15" xfId="12" applyFont="1" applyFill="1" applyBorder="1" applyAlignment="1">
      <alignment horizontal="center"/>
    </xf>
    <xf numFmtId="0" fontId="19" fillId="0" borderId="15" xfId="12" applyFont="1" applyFill="1" applyBorder="1" applyAlignment="1">
      <alignment wrapText="1"/>
    </xf>
    <xf numFmtId="0" fontId="21" fillId="0" borderId="19" xfId="12" applyFont="1" applyFill="1" applyBorder="1" applyAlignment="1">
      <alignment horizontal="center"/>
    </xf>
    <xf numFmtId="2" fontId="20" fillId="0" borderId="21" xfId="12" applyNumberFormat="1" applyFont="1" applyFill="1" applyBorder="1" applyAlignment="1">
      <alignment horizontal="center"/>
    </xf>
    <xf numFmtId="0" fontId="18" fillId="0" borderId="27" xfId="12" applyFont="1" applyFill="1" applyBorder="1" applyAlignment="1">
      <alignment horizontal="center"/>
    </xf>
    <xf numFmtId="0" fontId="19" fillId="0" borderId="0" xfId="12" applyFont="1" applyFill="1" applyBorder="1" applyAlignment="1">
      <alignment wrapText="1"/>
    </xf>
    <xf numFmtId="2" fontId="20" fillId="0" borderId="0" xfId="12" applyNumberFormat="1" applyFont="1" applyFill="1" applyBorder="1" applyAlignment="1">
      <alignment horizontal="center"/>
    </xf>
    <xf numFmtId="2" fontId="18" fillId="0" borderId="0" xfId="12" applyNumberFormat="1" applyFont="1" applyFill="1" applyBorder="1"/>
    <xf numFmtId="2" fontId="20" fillId="0" borderId="2" xfId="12" applyNumberFormat="1" applyFont="1" applyFill="1" applyBorder="1" applyAlignment="1">
      <alignment horizontal="center"/>
    </xf>
    <xf numFmtId="164" fontId="18" fillId="0" borderId="0" xfId="12" applyNumberFormat="1" applyFont="1" applyFill="1" applyBorder="1"/>
    <xf numFmtId="0" fontId="22" fillId="0" borderId="0" xfId="12" applyFont="1" applyBorder="1" applyAlignment="1">
      <alignment horizontal="left"/>
    </xf>
    <xf numFmtId="164" fontId="18" fillId="0" borderId="0" xfId="12" applyNumberFormat="1" applyFont="1" applyBorder="1"/>
    <xf numFmtId="0" fontId="18" fillId="0" borderId="2" xfId="12" applyFont="1" applyBorder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Fill="1" applyBorder="1"/>
    <xf numFmtId="0" fontId="18" fillId="0" borderId="2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2" fontId="20" fillId="0" borderId="29" xfId="12" applyNumberFormat="1" applyFont="1" applyFill="1" applyBorder="1" applyAlignment="1">
      <alignment horizontal="center"/>
    </xf>
    <xf numFmtId="0" fontId="18" fillId="0" borderId="19" xfId="12" applyFont="1" applyBorder="1"/>
    <xf numFmtId="2" fontId="18" fillId="0" borderId="19" xfId="12" applyNumberFormat="1" applyFont="1" applyFill="1" applyBorder="1"/>
    <xf numFmtId="0" fontId="18" fillId="0" borderId="19" xfId="12" applyFont="1" applyFill="1" applyBorder="1"/>
    <xf numFmtId="3" fontId="21" fillId="0" borderId="0" xfId="12" applyNumberFormat="1" applyFont="1" applyBorder="1" applyAlignment="1">
      <alignment horizontal="center"/>
    </xf>
    <xf numFmtId="2" fontId="21" fillId="0" borderId="0" xfId="12" applyNumberFormat="1" applyFont="1" applyBorder="1" applyAlignment="1">
      <alignment horizontal="center"/>
    </xf>
    <xf numFmtId="164" fontId="21" fillId="0" borderId="0" xfId="12" applyNumberFormat="1" applyFont="1" applyBorder="1" applyAlignment="1">
      <alignment horizontal="right"/>
    </xf>
    <xf numFmtId="164" fontId="21" fillId="0" borderId="0" xfId="12" applyNumberFormat="1" applyFont="1" applyFill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11" applyFont="1" applyAlignment="1">
      <alignment horizontal="justify"/>
    </xf>
    <xf numFmtId="2" fontId="20" fillId="0" borderId="2" xfId="12" applyNumberFormat="1" applyFont="1" applyFill="1" applyBorder="1" applyAlignment="1">
      <alignment horizontal="center" vertical="center" wrapText="1"/>
    </xf>
    <xf numFmtId="2" fontId="18" fillId="0" borderId="2" xfId="12" applyNumberFormat="1" applyFont="1" applyFill="1" applyBorder="1" applyAlignment="1">
      <alignment horizontal="center" wrapText="1"/>
    </xf>
    <xf numFmtId="0" fontId="41" fillId="0" borderId="2" xfId="0" applyFont="1" applyBorder="1" applyAlignment="1">
      <alignment vertical="center" wrapText="1"/>
    </xf>
    <xf numFmtId="0" fontId="18" fillId="0" borderId="20" xfId="12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5" xfId="0" applyBorder="1" applyAlignment="1">
      <alignment horizontal="left"/>
    </xf>
    <xf numFmtId="0" fontId="18" fillId="0" borderId="22" xfId="12" applyFont="1" applyFill="1" applyBorder="1" applyAlignment="1">
      <alignment horizontal="center"/>
    </xf>
    <xf numFmtId="0" fontId="20" fillId="0" borderId="26" xfId="12" applyFont="1" applyBorder="1" applyAlignment="1">
      <alignment horizontal="center"/>
    </xf>
    <xf numFmtId="0" fontId="16" fillId="0" borderId="24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/>
    </xf>
    <xf numFmtId="0" fontId="15" fillId="0" borderId="19" xfId="12" applyFont="1" applyBorder="1" applyAlignment="1">
      <alignment wrapText="1"/>
    </xf>
    <xf numFmtId="0" fontId="18" fillId="0" borderId="19" xfId="12" applyFont="1" applyFill="1" applyBorder="1" applyAlignment="1">
      <alignment wrapText="1"/>
    </xf>
    <xf numFmtId="0" fontId="18" fillId="0" borderId="19" xfId="12" applyFont="1" applyFill="1" applyBorder="1" applyAlignment="1">
      <alignment horizontal="center"/>
    </xf>
    <xf numFmtId="164" fontId="21" fillId="0" borderId="20" xfId="12" applyNumberFormat="1" applyFont="1" applyFill="1" applyBorder="1" applyAlignment="1">
      <alignment horizontal="right"/>
    </xf>
    <xf numFmtId="0" fontId="42" fillId="0" borderId="0" xfId="12" applyFont="1"/>
    <xf numFmtId="166" fontId="42" fillId="0" borderId="0" xfId="12" applyNumberFormat="1" applyFont="1"/>
    <xf numFmtId="2" fontId="18" fillId="0" borderId="15" xfId="12" applyNumberFormat="1" applyFont="1" applyFill="1" applyBorder="1" applyAlignment="1">
      <alignment horizontal="right"/>
    </xf>
    <xf numFmtId="3" fontId="21" fillId="0" borderId="19" xfId="12" applyNumberFormat="1" applyFont="1" applyFill="1" applyBorder="1" applyAlignment="1">
      <alignment horizontal="center"/>
    </xf>
    <xf numFmtId="2" fontId="20" fillId="0" borderId="3" xfId="12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wrapText="1"/>
    </xf>
    <xf numFmtId="0" fontId="18" fillId="0" borderId="22" xfId="12" applyFont="1" applyFill="1" applyBorder="1"/>
    <xf numFmtId="0" fontId="18" fillId="0" borderId="17" xfId="12" applyFont="1" applyFill="1" applyBorder="1" applyAlignment="1">
      <alignment horizontal="center"/>
    </xf>
    <xf numFmtId="0" fontId="18" fillId="0" borderId="2" xfId="0" applyFont="1" applyFill="1" applyBorder="1" applyAlignment="1">
      <alignment wrapText="1"/>
    </xf>
    <xf numFmtId="2" fontId="18" fillId="0" borderId="2" xfId="12" applyNumberFormat="1" applyFont="1" applyFill="1" applyBorder="1" applyAlignment="1">
      <alignment horizontal="right"/>
    </xf>
    <xf numFmtId="0" fontId="29" fillId="0" borderId="21" xfId="12" applyFont="1" applyFill="1" applyBorder="1"/>
    <xf numFmtId="0" fontId="23" fillId="0" borderId="21" xfId="12" applyFont="1" applyFill="1" applyBorder="1" applyAlignment="1">
      <alignment horizontal="center"/>
    </xf>
    <xf numFmtId="164" fontId="29" fillId="0" borderId="21" xfId="12" applyNumberFormat="1" applyFont="1" applyFill="1" applyBorder="1" applyAlignment="1">
      <alignment horizontal="right"/>
    </xf>
    <xf numFmtId="2" fontId="43" fillId="0" borderId="0" xfId="12" applyNumberFormat="1" applyFont="1" applyFill="1"/>
    <xf numFmtId="0" fontId="22" fillId="0" borderId="0" xfId="12" applyFont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30" xfId="12" applyFont="1" applyBorder="1" applyAlignment="1"/>
    <xf numFmtId="0" fontId="13" fillId="0" borderId="14" xfId="12" applyFont="1" applyBorder="1" applyAlignment="1"/>
    <xf numFmtId="0" fontId="13" fillId="0" borderId="14" xfId="12" applyFont="1" applyBorder="1" applyAlignment="1">
      <alignment horizontal="center"/>
    </xf>
    <xf numFmtId="164" fontId="13" fillId="0" borderId="31" xfId="12" applyNumberFormat="1" applyFont="1" applyBorder="1" applyAlignment="1">
      <alignment horizontal="right"/>
    </xf>
    <xf numFmtId="164" fontId="18" fillId="0" borderId="20" xfId="12" applyNumberFormat="1" applyFont="1" applyBorder="1" applyAlignment="1">
      <alignment horizontal="right"/>
    </xf>
    <xf numFmtId="164" fontId="36" fillId="0" borderId="8" xfId="12" applyNumberFormat="1" applyFont="1" applyBorder="1" applyAlignment="1">
      <alignment horizontal="right"/>
    </xf>
    <xf numFmtId="167" fontId="18" fillId="0" borderId="2" xfId="12" applyNumberFormat="1" applyFont="1" applyBorder="1" applyAlignment="1">
      <alignment horizontal="center"/>
    </xf>
    <xf numFmtId="167" fontId="18" fillId="0" borderId="2" xfId="12" applyNumberFormat="1" applyFont="1" applyFill="1" applyBorder="1"/>
    <xf numFmtId="0" fontId="22" fillId="0" borderId="0" xfId="12" applyFont="1" applyBorder="1" applyAlignment="1">
      <alignment horizontal="left"/>
    </xf>
    <xf numFmtId="0" fontId="18" fillId="0" borderId="0" xfId="12" applyFont="1" applyAlignment="1">
      <alignment wrapText="1"/>
    </xf>
    <xf numFmtId="0" fontId="18" fillId="0" borderId="19" xfId="12" applyFont="1" applyBorder="1" applyAlignment="1">
      <alignment horizontal="center"/>
    </xf>
    <xf numFmtId="0" fontId="18" fillId="0" borderId="9" xfId="12" applyFont="1" applyBorder="1"/>
    <xf numFmtId="164" fontId="18" fillId="0" borderId="20" xfId="12" applyNumberFormat="1" applyFont="1" applyBorder="1"/>
    <xf numFmtId="0" fontId="36" fillId="0" borderId="6" xfId="12" applyFont="1" applyBorder="1"/>
    <xf numFmtId="0" fontId="42" fillId="0" borderId="7" xfId="12" applyFont="1" applyBorder="1"/>
    <xf numFmtId="0" fontId="42" fillId="0" borderId="7" xfId="12" applyFont="1" applyBorder="1" applyAlignment="1">
      <alignment horizontal="center"/>
    </xf>
    <xf numFmtId="164" fontId="36" fillId="0" borderId="8" xfId="12" applyNumberFormat="1" applyFont="1" applyBorder="1"/>
    <xf numFmtId="0" fontId="18" fillId="0" borderId="0" xfId="12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2" fontId="16" fillId="0" borderId="13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164" fontId="18" fillId="0" borderId="2" xfId="0" applyNumberFormat="1" applyFont="1" applyBorder="1"/>
    <xf numFmtId="166" fontId="18" fillId="0" borderId="0" xfId="0" applyNumberFormat="1" applyFont="1"/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2" fontId="20" fillId="0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right" vertical="center"/>
    </xf>
    <xf numFmtId="0" fontId="20" fillId="0" borderId="2" xfId="0" applyFont="1" applyBorder="1"/>
    <xf numFmtId="0" fontId="20" fillId="0" borderId="2" xfId="0" applyFont="1" applyBorder="1" applyAlignment="1">
      <alignment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0" xfId="0" applyFont="1"/>
    <xf numFmtId="2" fontId="20" fillId="0" borderId="2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center"/>
    </xf>
    <xf numFmtId="0" fontId="18" fillId="0" borderId="0" xfId="0" applyFont="1" applyBorder="1"/>
    <xf numFmtId="0" fontId="21" fillId="0" borderId="9" xfId="0" applyFont="1" applyBorder="1" applyAlignment="1">
      <alignment horizontal="left"/>
    </xf>
    <xf numFmtId="0" fontId="21" fillId="0" borderId="19" xfId="0" applyFont="1" applyBorder="1"/>
    <xf numFmtId="0" fontId="21" fillId="0" borderId="19" xfId="0" applyFont="1" applyBorder="1" applyAlignment="1">
      <alignment wrapText="1"/>
    </xf>
    <xf numFmtId="2" fontId="21" fillId="0" borderId="19" xfId="0" applyNumberFormat="1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21" fillId="0" borderId="19" xfId="0" applyNumberFormat="1" applyFont="1" applyBorder="1"/>
    <xf numFmtId="164" fontId="21" fillId="0" borderId="20" xfId="0" applyNumberFormat="1" applyFont="1" applyBorder="1"/>
    <xf numFmtId="168" fontId="21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0" fontId="21" fillId="0" borderId="0" xfId="0" applyFont="1" applyBorder="1" applyAlignment="1">
      <alignment wrapText="1"/>
    </xf>
    <xf numFmtId="2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164" fontId="21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wrapText="1"/>
    </xf>
    <xf numFmtId="2" fontId="20" fillId="0" borderId="15" xfId="0" applyNumberFormat="1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164" fontId="20" fillId="0" borderId="15" xfId="0" applyNumberFormat="1" applyFont="1" applyBorder="1" applyAlignment="1">
      <alignment horizontal="right" vertical="center"/>
    </xf>
    <xf numFmtId="2" fontId="18" fillId="0" borderId="0" xfId="0" applyNumberFormat="1" applyFont="1"/>
    <xf numFmtId="2" fontId="18" fillId="0" borderId="2" xfId="0" applyNumberFormat="1" applyFont="1" applyFill="1" applyBorder="1" applyAlignment="1">
      <alignment horizontal="center"/>
    </xf>
    <xf numFmtId="4" fontId="18" fillId="0" borderId="2" xfId="0" applyNumberFormat="1" applyFont="1" applyFill="1" applyBorder="1"/>
    <xf numFmtId="0" fontId="45" fillId="0" borderId="0" xfId="0" applyFont="1" applyBorder="1"/>
    <xf numFmtId="0" fontId="20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horizontal="right" vertical="center" wrapText="1"/>
    </xf>
    <xf numFmtId="0" fontId="21" fillId="0" borderId="0" xfId="0" applyFont="1"/>
    <xf numFmtId="0" fontId="15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/>
    <xf numFmtId="0" fontId="18" fillId="0" borderId="4" xfId="0" applyFont="1" applyBorder="1" applyAlignment="1">
      <alignment horizontal="center"/>
    </xf>
    <xf numFmtId="49" fontId="18" fillId="0" borderId="24" xfId="0" applyNumberFormat="1" applyFont="1" applyBorder="1"/>
    <xf numFmtId="0" fontId="18" fillId="0" borderId="33" xfId="0" applyFont="1" applyBorder="1"/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164" fontId="18" fillId="0" borderId="24" xfId="0" applyNumberFormat="1" applyFont="1" applyBorder="1"/>
    <xf numFmtId="0" fontId="37" fillId="0" borderId="0" xfId="0" applyFont="1"/>
    <xf numFmtId="0" fontId="18" fillId="0" borderId="1" xfId="0" applyFont="1" applyBorder="1" applyAlignment="1">
      <alignment horizontal="center"/>
    </xf>
    <xf numFmtId="49" fontId="18" fillId="0" borderId="2" xfId="0" applyNumberFormat="1" applyFont="1" applyBorder="1"/>
    <xf numFmtId="0" fontId="20" fillId="0" borderId="2" xfId="10" applyFont="1" applyFill="1" applyBorder="1" applyAlignment="1">
      <alignment wrapText="1"/>
    </xf>
    <xf numFmtId="0" fontId="20" fillId="0" borderId="2" xfId="1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38" fillId="0" borderId="32" xfId="10" applyFont="1" applyFill="1" applyBorder="1" applyAlignment="1">
      <alignment horizontal="right" wrapText="1"/>
    </xf>
    <xf numFmtId="2" fontId="37" fillId="0" borderId="0" xfId="0" applyNumberFormat="1" applyFont="1"/>
    <xf numFmtId="164" fontId="33" fillId="0" borderId="0" xfId="0" applyNumberFormat="1" applyFont="1"/>
    <xf numFmtId="0" fontId="18" fillId="0" borderId="0" xfId="0" applyFont="1" applyBorder="1" applyAlignment="1">
      <alignment wrapText="1"/>
    </xf>
    <xf numFmtId="2" fontId="20" fillId="0" borderId="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4" fontId="18" fillId="0" borderId="0" xfId="0" applyNumberFormat="1" applyFont="1" applyBorder="1"/>
    <xf numFmtId="0" fontId="20" fillId="0" borderId="15" xfId="0" applyFont="1" applyBorder="1" applyAlignment="1">
      <alignment horizontal="left" wrapText="1"/>
    </xf>
    <xf numFmtId="2" fontId="20" fillId="0" borderId="15" xfId="0" applyNumberFormat="1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164" fontId="20" fillId="0" borderId="15" xfId="0" applyNumberFormat="1" applyFont="1" applyBorder="1" applyAlignment="1">
      <alignment horizontal="right"/>
    </xf>
    <xf numFmtId="0" fontId="20" fillId="0" borderId="0" xfId="0" applyFont="1" applyBorder="1" applyAlignment="1">
      <alignment horizontal="left" wrapText="1"/>
    </xf>
    <xf numFmtId="2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right"/>
    </xf>
    <xf numFmtId="0" fontId="33" fillId="0" borderId="0" xfId="12" applyFont="1" applyAlignment="1">
      <alignment vertical="center"/>
    </xf>
    <xf numFmtId="164" fontId="32" fillId="0" borderId="0" xfId="0" applyNumberFormat="1" applyFont="1" applyBorder="1"/>
    <xf numFmtId="0" fontId="23" fillId="0" borderId="0" xfId="0" applyFont="1" applyBorder="1" applyAlignment="1">
      <alignment horizontal="left" vertical="center"/>
    </xf>
    <xf numFmtId="164" fontId="14" fillId="0" borderId="34" xfId="12" applyNumberFormat="1" applyFont="1" applyFill="1" applyBorder="1" applyAlignment="1">
      <alignment horizontal="center"/>
    </xf>
    <xf numFmtId="0" fontId="47" fillId="2" borderId="2" xfId="0" applyFont="1" applyFill="1" applyBorder="1" applyAlignment="1">
      <alignment wrapText="1"/>
    </xf>
    <xf numFmtId="0" fontId="13" fillId="0" borderId="30" xfId="0" applyFont="1" applyBorder="1"/>
    <xf numFmtId="0" fontId="13" fillId="0" borderId="14" xfId="0" applyFont="1" applyBorder="1"/>
    <xf numFmtId="0" fontId="13" fillId="0" borderId="14" xfId="0" applyFont="1" applyBorder="1" applyAlignment="1">
      <alignment wrapText="1"/>
    </xf>
    <xf numFmtId="2" fontId="13" fillId="0" borderId="14" xfId="0" applyNumberFormat="1" applyFont="1" applyBorder="1"/>
    <xf numFmtId="0" fontId="13" fillId="0" borderId="14" xfId="0" applyFont="1" applyBorder="1" applyAlignment="1">
      <alignment horizontal="center"/>
    </xf>
    <xf numFmtId="164" fontId="13" fillId="0" borderId="31" xfId="0" applyNumberFormat="1" applyFont="1" applyBorder="1"/>
    <xf numFmtId="164" fontId="13" fillId="0" borderId="14" xfId="0" applyNumberFormat="1" applyFont="1" applyBorder="1"/>
    <xf numFmtId="0" fontId="22" fillId="0" borderId="0" xfId="12" applyFont="1" applyBorder="1" applyAlignment="1">
      <alignment horizontal="left"/>
    </xf>
    <xf numFmtId="0" fontId="18" fillId="0" borderId="9" xfId="12" applyFont="1" applyBorder="1" applyAlignment="1"/>
    <xf numFmtId="0" fontId="18" fillId="0" borderId="19" xfId="12" applyFont="1" applyBorder="1" applyAlignment="1"/>
    <xf numFmtId="0" fontId="36" fillId="0" borderId="6" xfId="12" applyFont="1" applyBorder="1" applyAlignment="1"/>
    <xf numFmtId="0" fontId="18" fillId="0" borderId="7" xfId="12" applyFont="1" applyBorder="1" applyAlignment="1"/>
    <xf numFmtId="0" fontId="11" fillId="0" borderId="0" xfId="11" applyFont="1" applyAlignment="1">
      <alignment horizontal="justify" vertical="center" wrapText="1"/>
    </xf>
    <xf numFmtId="0" fontId="0" fillId="0" borderId="0" xfId="0" applyAlignment="1"/>
    <xf numFmtId="164" fontId="0" fillId="0" borderId="0" xfId="0" applyNumberFormat="1" applyAlignment="1"/>
    <xf numFmtId="0" fontId="11" fillId="0" borderId="0" xfId="11" applyFont="1" applyAlignment="1">
      <alignment horizontal="justify"/>
    </xf>
    <xf numFmtId="0" fontId="5" fillId="2" borderId="0" xfId="0" applyFont="1" applyFill="1" applyBorder="1" applyAlignment="1">
      <alignment horizontal="left" vertical="center" wrapText="1" shrinkToFit="1"/>
    </xf>
    <xf numFmtId="0" fontId="22" fillId="0" borderId="0" xfId="12" applyFont="1" applyBorder="1" applyAlignment="1">
      <alignment wrapText="1"/>
    </xf>
    <xf numFmtId="0" fontId="22" fillId="0" borderId="0" xfId="12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18" fillId="0" borderId="0" xfId="12" applyFont="1" applyAlignment="1">
      <alignment wrapText="1"/>
    </xf>
    <xf numFmtId="0" fontId="0" fillId="0" borderId="0" xfId="0" applyAlignment="1">
      <alignment wrapText="1"/>
    </xf>
    <xf numFmtId="0" fontId="22" fillId="0" borderId="0" xfId="12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22" fillId="0" borderId="21" xfId="12" applyFont="1" applyBorder="1" applyAlignment="1">
      <alignment wrapText="1"/>
    </xf>
    <xf numFmtId="0" fontId="0" fillId="0" borderId="21" xfId="0" applyBorder="1" applyAlignment="1">
      <alignment wrapText="1"/>
    </xf>
    <xf numFmtId="0" fontId="46" fillId="0" borderId="0" xfId="0" applyFont="1" applyFill="1" applyBorder="1" applyAlignment="1">
      <alignment horizontal="left" wrapText="1"/>
    </xf>
    <xf numFmtId="0" fontId="22" fillId="0" borderId="14" xfId="12" applyFont="1" applyBorder="1" applyAlignment="1">
      <alignment wrapText="1"/>
    </xf>
    <xf numFmtId="0" fontId="15" fillId="0" borderId="0" xfId="12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8" fillId="0" borderId="0" xfId="12" applyFont="1" applyAlignment="1">
      <alignment horizontal="left"/>
    </xf>
    <xf numFmtId="2" fontId="20" fillId="0" borderId="0" xfId="12" applyNumberFormat="1" applyFont="1" applyFill="1"/>
    <xf numFmtId="164" fontId="20" fillId="0" borderId="0" xfId="12" applyNumberFormat="1" applyFont="1" applyAlignment="1">
      <alignment horizontal="right"/>
    </xf>
  </cellXfs>
  <cellStyles count="14">
    <cellStyle name="Excel Built-in Normal" xfId="2"/>
    <cellStyle name="normální" xfId="0" builtinId="0"/>
    <cellStyle name="normální 10" xfId="9"/>
    <cellStyle name="normální 11" xfId="12"/>
    <cellStyle name="Normální 2" xfId="3"/>
    <cellStyle name="Normální 3" xfId="4"/>
    <cellStyle name="normální 4" xfId="1"/>
    <cellStyle name="normální 5" xfId="5"/>
    <cellStyle name="normální 6" xfId="6"/>
    <cellStyle name="normální 7" xfId="7"/>
    <cellStyle name="normální 8" xfId="8"/>
    <cellStyle name="normální 9" xfId="10"/>
    <cellStyle name="normální_výkaz výměr Věž_r2010_final" xfId="11"/>
    <cellStyle name="TableStyleLight1" xfId="13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5"/>
  <sheetViews>
    <sheetView tabSelected="1" topLeftCell="A4" zoomScaleNormal="100" workbookViewId="0">
      <selection activeCell="C17" sqref="C17"/>
    </sheetView>
  </sheetViews>
  <sheetFormatPr defaultRowHeight="15"/>
  <cols>
    <col min="1" max="1" width="4.140625" style="28" customWidth="1"/>
    <col min="2" max="2" width="2.85546875" style="28" customWidth="1"/>
    <col min="3" max="3" width="59.85546875" style="28" customWidth="1"/>
    <col min="4" max="4" width="9.42578125" style="28" customWidth="1"/>
    <col min="5" max="5" width="4" style="89" customWidth="1"/>
    <col min="6" max="6" width="17.28515625" style="51" customWidth="1"/>
    <col min="7" max="7" width="12.42578125" style="191" bestFit="1" customWidth="1"/>
    <col min="8" max="8" width="14.85546875" style="28" customWidth="1"/>
    <col min="9" max="9" width="11.5703125" style="28" bestFit="1" customWidth="1"/>
    <col min="10" max="11" width="9.28515625" style="28" bestFit="1" customWidth="1"/>
    <col min="12" max="12" width="9.140625" style="28"/>
    <col min="13" max="13" width="9.85546875" style="28" bestFit="1" customWidth="1"/>
    <col min="14" max="16384" width="9.140625" style="28"/>
  </cols>
  <sheetData>
    <row r="1" spans="2:7" ht="34.5" customHeight="1"/>
    <row r="2" spans="2:7" ht="21">
      <c r="B2" s="209" t="s">
        <v>219</v>
      </c>
    </row>
    <row r="3" spans="2:7" ht="8.25" customHeight="1"/>
    <row r="4" spans="2:7" ht="18.75">
      <c r="B4" s="10" t="s">
        <v>60</v>
      </c>
      <c r="C4" s="59"/>
      <c r="D4" s="59"/>
      <c r="E4" s="159"/>
      <c r="F4" s="210"/>
    </row>
    <row r="5" spans="2:7" s="49" customFormat="1">
      <c r="C5" s="211" t="s">
        <v>61</v>
      </c>
      <c r="D5" s="212"/>
      <c r="E5" s="212"/>
      <c r="F5" s="213" t="s">
        <v>62</v>
      </c>
      <c r="G5" s="214"/>
    </row>
    <row r="6" spans="2:7" s="215" customFormat="1">
      <c r="C6" s="215" t="s">
        <v>96</v>
      </c>
      <c r="D6" s="216">
        <v>0.2</v>
      </c>
      <c r="E6" s="217" t="s">
        <v>15</v>
      </c>
      <c r="F6" s="218">
        <f>'příprava stanoviště'!G7</f>
        <v>0</v>
      </c>
      <c r="G6" s="219"/>
    </row>
    <row r="7" spans="2:7" s="215" customFormat="1">
      <c r="C7" s="215" t="s">
        <v>70</v>
      </c>
      <c r="D7" s="216">
        <v>347</v>
      </c>
      <c r="E7" s="217" t="s">
        <v>29</v>
      </c>
      <c r="F7" s="218">
        <f>'příprava stanoviště'!G15</f>
        <v>0</v>
      </c>
      <c r="G7" s="219"/>
    </row>
    <row r="8" spans="2:7" s="215" customFormat="1">
      <c r="C8" s="215" t="s">
        <v>222</v>
      </c>
      <c r="D8" s="216"/>
      <c r="E8" s="217"/>
      <c r="F8" s="218">
        <f>'příprava stanoviště'!G27</f>
        <v>0</v>
      </c>
      <c r="G8" s="219"/>
    </row>
    <row r="9" spans="2:7" s="215" customFormat="1">
      <c r="C9" s="215" t="s">
        <v>220</v>
      </c>
      <c r="D9" s="216"/>
      <c r="E9" s="217"/>
      <c r="F9" s="218">
        <f>'příprava stanoviště'!G42</f>
        <v>0</v>
      </c>
      <c r="G9" s="219"/>
    </row>
    <row r="10" spans="2:7" s="215" customFormat="1">
      <c r="C10" s="215" t="s">
        <v>221</v>
      </c>
      <c r="D10" s="216"/>
      <c r="E10" s="217"/>
      <c r="F10" s="218">
        <f>'příprava stanoviště'!G43</f>
        <v>0</v>
      </c>
      <c r="G10" s="219"/>
    </row>
    <row r="11" spans="2:7" s="215" customFormat="1">
      <c r="C11" s="215" t="s">
        <v>216</v>
      </c>
      <c r="D11" s="216">
        <v>1320</v>
      </c>
      <c r="E11" s="217" t="s">
        <v>29</v>
      </c>
      <c r="F11" s="218">
        <f>'příprava stanoviště'!G63</f>
        <v>0</v>
      </c>
      <c r="G11" s="219"/>
    </row>
    <row r="12" spans="2:7" s="215" customFormat="1">
      <c r="C12" s="215" t="s">
        <v>97</v>
      </c>
      <c r="D12" s="216"/>
      <c r="E12" s="217"/>
      <c r="F12" s="218">
        <f>'příprava stanoviště'!G72</f>
        <v>0</v>
      </c>
      <c r="G12" s="219"/>
    </row>
    <row r="13" spans="2:7" s="215" customFormat="1">
      <c r="C13" s="215" t="s">
        <v>223</v>
      </c>
      <c r="D13" s="216"/>
      <c r="E13" s="217"/>
      <c r="F13" s="218">
        <f>'příprava stanoviště'!G80</f>
        <v>0</v>
      </c>
      <c r="G13" s="219"/>
    </row>
    <row r="14" spans="2:7" s="215" customFormat="1">
      <c r="D14" s="216"/>
      <c r="E14" s="217"/>
      <c r="F14" s="218"/>
      <c r="G14" s="219"/>
    </row>
    <row r="15" spans="2:7" s="215" customFormat="1">
      <c r="C15" s="299" t="s">
        <v>130</v>
      </c>
      <c r="D15" s="300"/>
      <c r="E15" s="300"/>
      <c r="F15" s="301"/>
      <c r="G15" s="219"/>
    </row>
    <row r="16" spans="2:7" s="215" customFormat="1">
      <c r="C16" s="215" t="s">
        <v>129</v>
      </c>
      <c r="D16" s="216"/>
      <c r="E16" s="217"/>
      <c r="F16" s="218">
        <f>'ošetreni drevin'!G16</f>
        <v>0</v>
      </c>
      <c r="G16" s="219"/>
    </row>
    <row r="17" spans="3:8" s="215" customFormat="1">
      <c r="C17" s="215" t="s">
        <v>128</v>
      </c>
      <c r="D17" s="216"/>
      <c r="E17" s="217"/>
      <c r="F17" s="218">
        <f>'ošetreni drevin'!G25</f>
        <v>0</v>
      </c>
      <c r="G17" s="219"/>
    </row>
    <row r="18" spans="3:8" s="220" customFormat="1">
      <c r="D18" s="158"/>
      <c r="E18" s="161"/>
      <c r="F18" s="221"/>
      <c r="G18" s="222"/>
    </row>
    <row r="19" spans="3:8" s="220" customFormat="1">
      <c r="C19" s="223" t="s">
        <v>131</v>
      </c>
      <c r="D19" s="224"/>
      <c r="E19" s="224"/>
      <c r="F19" s="225" t="s">
        <v>62</v>
      </c>
      <c r="G19" s="226"/>
    </row>
    <row r="20" spans="3:8" s="220" customFormat="1">
      <c r="C20" s="220" t="s">
        <v>132</v>
      </c>
      <c r="D20" s="227">
        <v>21</v>
      </c>
      <c r="E20" s="227" t="s">
        <v>17</v>
      </c>
      <c r="F20" s="218">
        <f>'výsadba stromů'!G24</f>
        <v>0</v>
      </c>
      <c r="G20" s="219"/>
    </row>
    <row r="21" spans="3:8" s="220" customFormat="1">
      <c r="C21" s="220" t="s">
        <v>63</v>
      </c>
      <c r="D21" s="227">
        <v>21</v>
      </c>
      <c r="E21" s="227" t="s">
        <v>17</v>
      </c>
      <c r="F21" s="218">
        <f>'výsadba stromů'!G33</f>
        <v>0</v>
      </c>
      <c r="G21" s="219"/>
    </row>
    <row r="22" spans="3:8" s="220" customFormat="1">
      <c r="C22" s="220" t="s">
        <v>133</v>
      </c>
      <c r="D22" s="227">
        <v>54</v>
      </c>
      <c r="E22" s="227" t="s">
        <v>17</v>
      </c>
      <c r="F22" s="218">
        <f>'výsadba stromů'!G54</f>
        <v>0</v>
      </c>
      <c r="G22" s="219"/>
    </row>
    <row r="23" spans="3:8" s="220" customFormat="1">
      <c r="C23" s="220" t="s">
        <v>63</v>
      </c>
      <c r="D23" s="229">
        <v>54</v>
      </c>
      <c r="E23" s="230" t="s">
        <v>17</v>
      </c>
      <c r="F23" s="218">
        <f>'výsadba stromů'!G64</f>
        <v>0</v>
      </c>
      <c r="G23" s="219"/>
    </row>
    <row r="24" spans="3:8" s="220" customFormat="1">
      <c r="C24" s="220" t="s">
        <v>156</v>
      </c>
      <c r="D24" s="227">
        <v>118</v>
      </c>
      <c r="E24" s="230" t="s">
        <v>17</v>
      </c>
      <c r="F24" s="218">
        <f>'výsadba keřů'!G18</f>
        <v>0</v>
      </c>
      <c r="G24" s="219"/>
    </row>
    <row r="25" spans="3:8" s="220" customFormat="1">
      <c r="C25" s="220" t="s">
        <v>157</v>
      </c>
      <c r="D25" s="227">
        <v>118</v>
      </c>
      <c r="E25" s="230" t="s">
        <v>17</v>
      </c>
      <c r="F25" s="218">
        <f>'výsadba keřů'!G26</f>
        <v>0</v>
      </c>
      <c r="G25" s="219"/>
    </row>
    <row r="26" spans="3:8" s="220" customFormat="1">
      <c r="C26" s="220" t="s">
        <v>201</v>
      </c>
      <c r="D26" s="227">
        <v>261</v>
      </c>
      <c r="E26" s="230" t="s">
        <v>171</v>
      </c>
      <c r="F26" s="218">
        <f>'výsadba keřů'!G39</f>
        <v>0</v>
      </c>
      <c r="G26" s="219"/>
    </row>
    <row r="27" spans="3:8">
      <c r="C27" s="28" t="s">
        <v>154</v>
      </c>
      <c r="D27" s="231">
        <v>1320</v>
      </c>
      <c r="E27" s="232" t="s">
        <v>29</v>
      </c>
      <c r="F27" s="272">
        <f>'založení trávníku'!G21</f>
        <v>0</v>
      </c>
      <c r="G27" s="214"/>
    </row>
    <row r="28" spans="3:8">
      <c r="D28" s="231"/>
      <c r="E28" s="232"/>
      <c r="F28" s="233"/>
      <c r="G28" s="214"/>
    </row>
    <row r="29" spans="3:8" s="220" customFormat="1">
      <c r="C29" s="223" t="s">
        <v>134</v>
      </c>
      <c r="D29" s="224"/>
      <c r="E29" s="224"/>
      <c r="F29" s="225" t="s">
        <v>62</v>
      </c>
    </row>
    <row r="30" spans="3:8" s="220" customFormat="1">
      <c r="C30" s="220" t="s">
        <v>135</v>
      </c>
      <c r="D30" s="227">
        <v>817</v>
      </c>
      <c r="E30" s="227" t="s">
        <v>29</v>
      </c>
      <c r="F30" s="228">
        <f>'založení trávníku_cesta'!G18</f>
        <v>0</v>
      </c>
      <c r="G30" s="219"/>
    </row>
    <row r="31" spans="3:8" s="220" customFormat="1">
      <c r="C31" s="220" t="s">
        <v>136</v>
      </c>
      <c r="D31" s="227"/>
      <c r="E31" s="227"/>
      <c r="F31" s="228">
        <f>'založení trávníku_cesta'!G25</f>
        <v>0</v>
      </c>
      <c r="G31" s="219"/>
      <c r="H31" s="221"/>
    </row>
    <row r="32" spans="3:8" s="220" customFormat="1">
      <c r="C32" s="220" t="s">
        <v>224</v>
      </c>
      <c r="D32" s="227"/>
      <c r="E32" s="227"/>
      <c r="F32" s="228">
        <f>'založení trávníku_cesta'!G33</f>
        <v>0</v>
      </c>
      <c r="G32" s="219"/>
    </row>
    <row r="33" spans="2:9" s="220" customFormat="1">
      <c r="C33" s="220" t="s">
        <v>138</v>
      </c>
      <c r="D33" s="229">
        <v>817</v>
      </c>
      <c r="E33" s="230" t="s">
        <v>29</v>
      </c>
      <c r="F33" s="228">
        <f>'založení trávníku_cesta'!G54</f>
        <v>0</v>
      </c>
      <c r="G33" s="219"/>
      <c r="H33" s="214"/>
      <c r="I33" s="215"/>
    </row>
    <row r="34" spans="2:9">
      <c r="D34" s="231"/>
      <c r="E34" s="232"/>
      <c r="F34" s="233"/>
      <c r="G34" s="214"/>
      <c r="H34" s="49"/>
      <c r="I34" s="49"/>
    </row>
    <row r="35" spans="2:9">
      <c r="C35" s="234" t="s">
        <v>209</v>
      </c>
      <c r="D35" s="235"/>
      <c r="E35" s="235"/>
      <c r="F35" s="236" t="s">
        <v>62</v>
      </c>
    </row>
    <row r="36" spans="2:9">
      <c r="C36" s="28" t="s">
        <v>206</v>
      </c>
      <c r="D36" s="231"/>
      <c r="E36" s="232"/>
      <c r="F36" s="233"/>
      <c r="H36" s="191"/>
    </row>
    <row r="37" spans="2:9">
      <c r="C37" s="237" t="s">
        <v>64</v>
      </c>
      <c r="D37" s="231">
        <v>75</v>
      </c>
      <c r="E37" s="232" t="s">
        <v>17</v>
      </c>
      <c r="F37" s="233">
        <f>'následná péče _rok'!G22</f>
        <v>0</v>
      </c>
      <c r="H37" s="238"/>
    </row>
    <row r="38" spans="2:9">
      <c r="C38" s="237" t="s">
        <v>210</v>
      </c>
      <c r="D38" s="231">
        <v>146</v>
      </c>
      <c r="E38" s="232" t="s">
        <v>29</v>
      </c>
      <c r="F38" s="233">
        <f>'následná péče _rok'!G23</f>
        <v>0</v>
      </c>
      <c r="H38" s="238"/>
    </row>
    <row r="39" spans="2:9">
      <c r="C39" s="28" t="s">
        <v>207</v>
      </c>
      <c r="D39" s="231"/>
      <c r="E39" s="232"/>
      <c r="F39" s="233"/>
    </row>
    <row r="40" spans="2:9">
      <c r="C40" s="237" t="s">
        <v>64</v>
      </c>
      <c r="D40" s="231">
        <v>75</v>
      </c>
      <c r="E40" s="232" t="s">
        <v>17</v>
      </c>
      <c r="F40" s="233">
        <f>F37</f>
        <v>0</v>
      </c>
      <c r="H40" s="237"/>
    </row>
    <row r="41" spans="2:9">
      <c r="C41" s="237" t="s">
        <v>210</v>
      </c>
      <c r="D41" s="231">
        <v>146</v>
      </c>
      <c r="E41" s="232" t="s">
        <v>29</v>
      </c>
      <c r="F41" s="233">
        <f>F38</f>
        <v>0</v>
      </c>
      <c r="H41" s="237"/>
    </row>
    <row r="42" spans="2:9">
      <c r="C42" s="28" t="s">
        <v>208</v>
      </c>
      <c r="D42" s="231"/>
      <c r="E42" s="232"/>
      <c r="F42" s="233"/>
    </row>
    <row r="43" spans="2:9">
      <c r="C43" s="237" t="s">
        <v>64</v>
      </c>
      <c r="D43" s="231">
        <v>75</v>
      </c>
      <c r="E43" s="232" t="s">
        <v>17</v>
      </c>
      <c r="F43" s="233">
        <f>F40</f>
        <v>0</v>
      </c>
      <c r="H43" s="237"/>
    </row>
    <row r="44" spans="2:9">
      <c r="C44" s="237" t="s">
        <v>210</v>
      </c>
      <c r="D44" s="231">
        <v>146</v>
      </c>
      <c r="E44" s="232" t="s">
        <v>29</v>
      </c>
      <c r="F44" s="233">
        <f>F41</f>
        <v>0</v>
      </c>
      <c r="H44" s="237"/>
    </row>
    <row r="45" spans="2:9" ht="15" customHeight="1">
      <c r="C45" s="70"/>
      <c r="D45" s="239"/>
      <c r="E45" s="240"/>
      <c r="F45" s="241"/>
    </row>
    <row r="46" spans="2:9" ht="18.75">
      <c r="C46" s="305" t="s">
        <v>65</v>
      </c>
      <c r="D46" s="306"/>
      <c r="E46" s="307"/>
      <c r="F46" s="308">
        <f>SUM(F6:F44)</f>
        <v>0</v>
      </c>
    </row>
    <row r="47" spans="2:9" s="191" customFormat="1">
      <c r="B47" s="28"/>
      <c r="C47" s="432" t="s">
        <v>66</v>
      </c>
      <c r="D47" s="433"/>
      <c r="E47" s="433"/>
      <c r="F47" s="309">
        <f>F46*0.21</f>
        <v>0</v>
      </c>
      <c r="H47" s="28"/>
    </row>
    <row r="48" spans="2:9" s="191" customFormat="1" ht="7.5" customHeight="1" thickBot="1">
      <c r="B48" s="28"/>
      <c r="C48" s="242"/>
      <c r="D48" s="242"/>
      <c r="E48" s="159"/>
      <c r="F48" s="210"/>
      <c r="H48" s="28"/>
    </row>
    <row r="49" spans="2:8" s="191" customFormat="1" ht="21.75" thickBot="1">
      <c r="B49" s="28"/>
      <c r="C49" s="434" t="s">
        <v>67</v>
      </c>
      <c r="D49" s="435"/>
      <c r="E49" s="435"/>
      <c r="F49" s="310">
        <f>F46+F47</f>
        <v>0</v>
      </c>
      <c r="H49" s="28"/>
    </row>
    <row r="50" spans="2:8" s="191" customFormat="1" ht="8.25" customHeight="1">
      <c r="B50" s="28"/>
      <c r="C50" s="28"/>
      <c r="D50" s="28"/>
      <c r="E50" s="89"/>
      <c r="F50" s="51"/>
      <c r="H50" s="28"/>
    </row>
    <row r="52" spans="2:8" ht="18.75">
      <c r="B52" s="10" t="s">
        <v>150</v>
      </c>
    </row>
    <row r="53" spans="2:8" ht="14.25" customHeight="1">
      <c r="B53" s="10"/>
    </row>
    <row r="54" spans="2:8" ht="18.75">
      <c r="C54" s="171" t="s">
        <v>149</v>
      </c>
      <c r="D54" s="266"/>
      <c r="E54" s="315"/>
      <c r="F54" s="85">
        <v>0</v>
      </c>
    </row>
    <row r="55" spans="2:8">
      <c r="C55" s="316" t="s">
        <v>147</v>
      </c>
      <c r="D55" s="266"/>
      <c r="E55" s="315"/>
      <c r="F55" s="317">
        <f>F54*0.21</f>
        <v>0</v>
      </c>
    </row>
    <row r="56" spans="2:8" ht="9" customHeight="1" thickBot="1">
      <c r="C56" s="59"/>
      <c r="D56" s="59"/>
      <c r="E56" s="159"/>
      <c r="F56" s="259"/>
    </row>
    <row r="57" spans="2:8" s="289" customFormat="1" ht="21.75" thickBot="1">
      <c r="C57" s="318" t="s">
        <v>148</v>
      </c>
      <c r="D57" s="319"/>
      <c r="E57" s="320"/>
      <c r="F57" s="321">
        <f>F54+F55</f>
        <v>0</v>
      </c>
      <c r="G57" s="290"/>
    </row>
    <row r="60" spans="2:8">
      <c r="C60" s="8" t="s">
        <v>10</v>
      </c>
      <c r="D60"/>
      <c r="E60"/>
      <c r="F60" s="1"/>
    </row>
    <row r="61" spans="2:8">
      <c r="C61" s="8" t="s">
        <v>11</v>
      </c>
      <c r="D61"/>
      <c r="E61"/>
      <c r="F61" s="1"/>
    </row>
    <row r="62" spans="2:8">
      <c r="C62" s="436" t="s">
        <v>12</v>
      </c>
      <c r="D62" s="437"/>
      <c r="E62" s="437"/>
      <c r="F62" s="438"/>
    </row>
    <row r="63" spans="2:8">
      <c r="C63" s="439" t="s">
        <v>13</v>
      </c>
      <c r="D63" s="437"/>
      <c r="E63" s="437"/>
      <c r="F63" s="437"/>
    </row>
    <row r="64" spans="2:8">
      <c r="C64" s="274" t="s">
        <v>14</v>
      </c>
      <c r="D64"/>
      <c r="E64"/>
      <c r="F64" s="1"/>
    </row>
    <row r="65" spans="3:6">
      <c r="C65"/>
      <c r="D65"/>
      <c r="E65"/>
      <c r="F65" s="1"/>
    </row>
  </sheetData>
  <mergeCells count="4">
    <mergeCell ref="C47:E47"/>
    <mergeCell ref="C49:E49"/>
    <mergeCell ref="C62:F62"/>
    <mergeCell ref="C63:F63"/>
  </mergeCells>
  <pageMargins left="0.23622047244094491" right="0.23622047244094491" top="0.19685039370078741" bottom="0.15748031496062992" header="0.31496062992125984" footer="0.31496062992125984"/>
  <pageSetup paperSize="9" orientation="portrait" r:id="rId1"/>
  <rowBreaks count="1" manualBreakCount="1">
    <brk id="50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82"/>
  <sheetViews>
    <sheetView topLeftCell="A38" zoomScaleNormal="100" workbookViewId="0">
      <selection activeCell="A38" sqref="A38:XFD38"/>
    </sheetView>
  </sheetViews>
  <sheetFormatPr defaultRowHeight="15"/>
  <cols>
    <col min="1" max="1" width="4.7109375" style="52" customWidth="1"/>
    <col min="2" max="2" width="14.5703125" style="28" bestFit="1" customWidth="1"/>
    <col min="3" max="3" width="53.7109375" style="28" customWidth="1"/>
    <col min="4" max="4" width="9.140625" style="50" bestFit="1" customWidth="1"/>
    <col min="5" max="5" width="4.42578125" style="49" bestFit="1" customWidth="1"/>
    <col min="6" max="6" width="8.7109375" style="50" bestFit="1" customWidth="1"/>
    <col min="7" max="7" width="13.85546875" style="51" bestFit="1" customWidth="1"/>
    <col min="8" max="11" width="9.140625" style="28"/>
    <col min="12" max="12" width="9.28515625" style="28" bestFit="1" customWidth="1"/>
    <col min="13" max="16384" width="9.140625" style="28"/>
  </cols>
  <sheetData>
    <row r="1" spans="1:8" s="10" customFormat="1" ht="18.75">
      <c r="A1" s="9" t="s">
        <v>18</v>
      </c>
      <c r="D1" s="12"/>
      <c r="E1" s="11"/>
      <c r="F1" s="12"/>
      <c r="G1" s="13"/>
    </row>
    <row r="2" spans="1:8" s="15" customFormat="1" ht="18.75">
      <c r="A2" s="14"/>
      <c r="D2" s="17"/>
      <c r="E2" s="16"/>
      <c r="F2" s="17"/>
      <c r="G2" s="18"/>
    </row>
    <row r="3" spans="1:8" s="15" customFormat="1" ht="18.75">
      <c r="A3" s="19" t="s">
        <v>68</v>
      </c>
      <c r="D3" s="17"/>
      <c r="E3" s="16"/>
      <c r="F3" s="17"/>
      <c r="G3" s="18"/>
    </row>
    <row r="5" spans="1:8" ht="15.75" thickBot="1">
      <c r="A5" s="20" t="s">
        <v>19</v>
      </c>
      <c r="B5" s="21" t="s">
        <v>20</v>
      </c>
      <c r="C5" s="22" t="s">
        <v>21</v>
      </c>
      <c r="D5" s="25" t="s">
        <v>22</v>
      </c>
      <c r="E5" s="24" t="s">
        <v>23</v>
      </c>
      <c r="F5" s="25" t="s">
        <v>24</v>
      </c>
      <c r="G5" s="26" t="s">
        <v>25</v>
      </c>
      <c r="H5" s="27"/>
    </row>
    <row r="6" spans="1:8" ht="69.75" customHeight="1">
      <c r="A6" s="29"/>
      <c r="B6" s="30"/>
      <c r="C6" s="31" t="s">
        <v>69</v>
      </c>
      <c r="D6" s="243">
        <v>0.254</v>
      </c>
      <c r="E6" s="32" t="s">
        <v>15</v>
      </c>
      <c r="F6" s="33">
        <v>0</v>
      </c>
      <c r="G6" s="34">
        <f>D6*F6</f>
        <v>0</v>
      </c>
      <c r="H6" s="27"/>
    </row>
    <row r="7" spans="1:8">
      <c r="A7" s="36" t="s">
        <v>27</v>
      </c>
      <c r="B7" s="37"/>
      <c r="C7" s="38"/>
      <c r="D7" s="244"/>
      <c r="E7" s="39"/>
      <c r="F7" s="40"/>
      <c r="G7" s="41">
        <f>SUM(G6:G6)</f>
        <v>0</v>
      </c>
    </row>
    <row r="8" spans="1:8">
      <c r="A8" s="42" t="s">
        <v>28</v>
      </c>
      <c r="B8" s="43"/>
      <c r="C8" s="44"/>
      <c r="D8" s="245"/>
      <c r="E8" s="45"/>
      <c r="F8" s="46"/>
      <c r="G8" s="47"/>
    </row>
    <row r="9" spans="1:8" ht="21" customHeight="1">
      <c r="A9" s="48"/>
      <c r="B9" s="440" t="s">
        <v>214</v>
      </c>
      <c r="C9" s="440"/>
      <c r="D9" s="246"/>
      <c r="E9" s="45"/>
      <c r="F9" s="46"/>
      <c r="G9" s="47"/>
    </row>
    <row r="10" spans="1:8" ht="21" customHeight="1">
      <c r="A10" s="48"/>
      <c r="B10" s="7"/>
      <c r="C10" s="7"/>
      <c r="D10" s="246"/>
      <c r="E10" s="45"/>
      <c r="F10" s="46"/>
      <c r="G10" s="47"/>
    </row>
    <row r="11" spans="1:8" s="15" customFormat="1" ht="18.75">
      <c r="A11" s="19" t="s">
        <v>70</v>
      </c>
      <c r="D11" s="17"/>
      <c r="E11" s="16"/>
      <c r="F11" s="17"/>
      <c r="G11" s="18"/>
    </row>
    <row r="12" spans="1:8" ht="15.75" thickBot="1"/>
    <row r="13" spans="1:8" ht="15.75" thickBot="1">
      <c r="A13" s="20" t="s">
        <v>19</v>
      </c>
      <c r="B13" s="21" t="s">
        <v>20</v>
      </c>
      <c r="C13" s="22" t="s">
        <v>21</v>
      </c>
      <c r="D13" s="25" t="s">
        <v>22</v>
      </c>
      <c r="E13" s="24" t="s">
        <v>23</v>
      </c>
      <c r="F13" s="25" t="s">
        <v>24</v>
      </c>
      <c r="G13" s="26" t="s">
        <v>25</v>
      </c>
      <c r="H13" s="27"/>
    </row>
    <row r="14" spans="1:8" ht="61.5" customHeight="1">
      <c r="A14" s="29">
        <v>2</v>
      </c>
      <c r="B14" s="30"/>
      <c r="C14" s="31" t="s">
        <v>71</v>
      </c>
      <c r="D14" s="243">
        <v>347</v>
      </c>
      <c r="E14" s="32" t="s">
        <v>29</v>
      </c>
      <c r="F14" s="33">
        <v>0</v>
      </c>
      <c r="G14" s="34">
        <f>D14*F14</f>
        <v>0</v>
      </c>
    </row>
    <row r="15" spans="1:8">
      <c r="A15" s="36" t="s">
        <v>27</v>
      </c>
      <c r="B15" s="37"/>
      <c r="C15" s="38"/>
      <c r="D15" s="244"/>
      <c r="E15" s="39"/>
      <c r="F15" s="40"/>
      <c r="G15" s="41">
        <f>SUM(G14:G14)</f>
        <v>0</v>
      </c>
    </row>
    <row r="16" spans="1:8">
      <c r="A16" s="42" t="s">
        <v>28</v>
      </c>
      <c r="B16" s="43"/>
      <c r="C16" s="44"/>
      <c r="D16" s="245"/>
      <c r="E16" s="45"/>
      <c r="F16" s="46"/>
      <c r="G16" s="47"/>
    </row>
    <row r="17" spans="1:9" ht="19.5" customHeight="1">
      <c r="A17" s="48"/>
      <c r="B17" s="43"/>
      <c r="C17" s="444"/>
      <c r="D17" s="444"/>
      <c r="E17" s="444"/>
      <c r="F17" s="46"/>
      <c r="G17" s="47"/>
    </row>
    <row r="18" spans="1:9" ht="15.75">
      <c r="A18" s="19" t="s">
        <v>31</v>
      </c>
    </row>
    <row r="19" spans="1:9" ht="15.75" thickBot="1"/>
    <row r="20" spans="1:9" ht="15.75" thickBot="1">
      <c r="A20" s="20" t="s">
        <v>19</v>
      </c>
      <c r="B20" s="21" t="s">
        <v>20</v>
      </c>
      <c r="C20" s="22" t="s">
        <v>21</v>
      </c>
      <c r="D20" s="25" t="s">
        <v>22</v>
      </c>
      <c r="E20" s="24" t="s">
        <v>23</v>
      </c>
      <c r="F20" s="25" t="s">
        <v>24</v>
      </c>
      <c r="G20" s="26" t="s">
        <v>25</v>
      </c>
      <c r="H20" s="27"/>
    </row>
    <row r="21" spans="1:9" ht="55.5" customHeight="1">
      <c r="A21" s="53">
        <v>6</v>
      </c>
      <c r="B21" s="54"/>
      <c r="C21" s="55" t="s">
        <v>32</v>
      </c>
      <c r="D21" s="57">
        <v>35</v>
      </c>
      <c r="E21" s="56" t="s">
        <v>17</v>
      </c>
      <c r="F21" s="57">
        <v>0</v>
      </c>
      <c r="G21" s="34">
        <f t="shared" ref="G21:G26" si="0">D21*F21</f>
        <v>0</v>
      </c>
      <c r="H21" s="58"/>
      <c r="I21" s="59"/>
    </row>
    <row r="22" spans="1:9" s="49" customFormat="1" ht="54" customHeight="1">
      <c r="A22" s="56">
        <v>9</v>
      </c>
      <c r="B22" s="66"/>
      <c r="C22" s="67" t="s">
        <v>33</v>
      </c>
      <c r="D22" s="57">
        <v>35</v>
      </c>
      <c r="E22" s="56" t="s">
        <v>17</v>
      </c>
      <c r="F22" s="57">
        <v>0</v>
      </c>
      <c r="G22" s="68">
        <f t="shared" si="0"/>
        <v>0</v>
      </c>
      <c r="H22" s="69"/>
      <c r="I22" s="70"/>
    </row>
    <row r="23" spans="1:9" ht="54" customHeight="1">
      <c r="A23" s="60">
        <v>11</v>
      </c>
      <c r="B23" s="61"/>
      <c r="C23" s="62" t="s">
        <v>34</v>
      </c>
      <c r="D23" s="64">
        <v>10</v>
      </c>
      <c r="E23" s="63" t="s">
        <v>17</v>
      </c>
      <c r="F23" s="64">
        <v>0</v>
      </c>
      <c r="G23" s="65">
        <f t="shared" si="0"/>
        <v>0</v>
      </c>
      <c r="H23" s="58"/>
      <c r="I23" s="59"/>
    </row>
    <row r="24" spans="1:9" s="49" customFormat="1" ht="51.75">
      <c r="A24" s="56">
        <v>14</v>
      </c>
      <c r="B24" s="66"/>
      <c r="C24" s="67" t="s">
        <v>35</v>
      </c>
      <c r="D24" s="57">
        <v>3</v>
      </c>
      <c r="E24" s="56" t="s">
        <v>17</v>
      </c>
      <c r="F24" s="57">
        <v>0</v>
      </c>
      <c r="G24" s="68">
        <f t="shared" si="0"/>
        <v>0</v>
      </c>
    </row>
    <row r="25" spans="1:9" s="49" customFormat="1" ht="51.75">
      <c r="A25" s="56"/>
      <c r="B25" s="66"/>
      <c r="C25" s="62" t="s">
        <v>72</v>
      </c>
      <c r="D25" s="57">
        <v>4</v>
      </c>
      <c r="E25" s="56" t="s">
        <v>17</v>
      </c>
      <c r="F25" s="57">
        <v>0</v>
      </c>
      <c r="G25" s="68">
        <f t="shared" si="0"/>
        <v>0</v>
      </c>
    </row>
    <row r="26" spans="1:9" s="49" customFormat="1" ht="51.75">
      <c r="A26" s="56"/>
      <c r="B26" s="66"/>
      <c r="C26" s="67" t="s">
        <v>73</v>
      </c>
      <c r="D26" s="57">
        <v>1</v>
      </c>
      <c r="E26" s="56" t="s">
        <v>17</v>
      </c>
      <c r="F26" s="57">
        <v>0</v>
      </c>
      <c r="G26" s="68">
        <f t="shared" si="0"/>
        <v>0</v>
      </c>
    </row>
    <row r="27" spans="1:9">
      <c r="A27" s="72" t="s">
        <v>27</v>
      </c>
      <c r="B27" s="37"/>
      <c r="C27" s="38"/>
      <c r="D27" s="244"/>
      <c r="E27" s="39"/>
      <c r="F27" s="40"/>
      <c r="G27" s="41">
        <f>SUM(G21:G26)</f>
        <v>0</v>
      </c>
    </row>
    <row r="28" spans="1:9">
      <c r="A28" s="42" t="s">
        <v>28</v>
      </c>
      <c r="B28" s="43"/>
      <c r="C28" s="44"/>
      <c r="D28" s="245"/>
      <c r="E28" s="45"/>
      <c r="F28" s="46"/>
      <c r="G28" s="47"/>
    </row>
    <row r="29" spans="1:9">
      <c r="A29" s="73"/>
      <c r="B29" s="43"/>
      <c r="C29" s="44"/>
      <c r="D29" s="245"/>
      <c r="E29" s="45"/>
      <c r="F29" s="46"/>
      <c r="G29" s="47"/>
    </row>
    <row r="30" spans="1:9" ht="15.75">
      <c r="A30" s="19" t="s">
        <v>225</v>
      </c>
    </row>
    <row r="31" spans="1:9" ht="16.5" thickBot="1">
      <c r="A31" s="19"/>
    </row>
    <row r="32" spans="1:9" ht="15.75" thickBot="1">
      <c r="A32" s="20" t="s">
        <v>19</v>
      </c>
      <c r="B32" s="21" t="s">
        <v>20</v>
      </c>
      <c r="C32" s="22" t="s">
        <v>21</v>
      </c>
      <c r="D32" s="25" t="s">
        <v>22</v>
      </c>
      <c r="E32" s="24" t="s">
        <v>23</v>
      </c>
      <c r="F32" s="25" t="s">
        <v>24</v>
      </c>
      <c r="G32" s="26" t="s">
        <v>25</v>
      </c>
      <c r="H32" s="27"/>
    </row>
    <row r="33" spans="1:8" s="49" customFormat="1" ht="26.25">
      <c r="A33" s="248">
        <v>9</v>
      </c>
      <c r="B33" s="32"/>
      <c r="C33" s="249" t="s">
        <v>122</v>
      </c>
      <c r="D33" s="243">
        <v>60.15</v>
      </c>
      <c r="E33" s="32" t="s">
        <v>16</v>
      </c>
      <c r="F33" s="33">
        <v>0</v>
      </c>
      <c r="G33" s="68">
        <f>D33*F33</f>
        <v>0</v>
      </c>
    </row>
    <row r="34" spans="1:8">
      <c r="A34" s="36" t="s">
        <v>27</v>
      </c>
      <c r="B34" s="37"/>
      <c r="C34" s="38"/>
      <c r="D34" s="244"/>
      <c r="E34" s="39"/>
      <c r="F34" s="40"/>
      <c r="G34" s="41">
        <f>SUM(G33:G33)</f>
        <v>0</v>
      </c>
    </row>
    <row r="35" spans="1:8">
      <c r="A35" s="431" t="s">
        <v>28</v>
      </c>
      <c r="B35" s="43"/>
      <c r="C35" s="44"/>
      <c r="D35" s="245"/>
      <c r="E35" s="45"/>
      <c r="F35" s="46"/>
      <c r="G35" s="47"/>
    </row>
    <row r="36" spans="1:8">
      <c r="A36" s="442" t="s">
        <v>75</v>
      </c>
      <c r="B36" s="443"/>
      <c r="C36" s="443"/>
      <c r="D36" s="443"/>
      <c r="E36" s="45"/>
      <c r="F36" s="46"/>
      <c r="G36" s="47"/>
    </row>
    <row r="37" spans="1:8" ht="15.75">
      <c r="A37" s="19"/>
    </row>
    <row r="38" spans="1:8" s="220" customFormat="1" ht="15.75">
      <c r="A38" s="455" t="s">
        <v>226</v>
      </c>
      <c r="D38" s="456"/>
      <c r="E38" s="215"/>
      <c r="F38" s="456"/>
      <c r="G38" s="457"/>
    </row>
    <row r="39" spans="1:8" ht="16.5" thickBot="1">
      <c r="A39" s="19"/>
    </row>
    <row r="40" spans="1:8" ht="15.75" thickBot="1">
      <c r="A40" s="20" t="s">
        <v>19</v>
      </c>
      <c r="B40" s="21" t="s">
        <v>20</v>
      </c>
      <c r="C40" s="22" t="s">
        <v>21</v>
      </c>
      <c r="D40" s="25" t="s">
        <v>22</v>
      </c>
      <c r="E40" s="24" t="s">
        <v>23</v>
      </c>
      <c r="F40" s="25" t="s">
        <v>24</v>
      </c>
      <c r="G40" s="26" t="s">
        <v>25</v>
      </c>
      <c r="H40" s="27"/>
    </row>
    <row r="41" spans="1:8" s="49" customFormat="1" ht="26.25">
      <c r="A41" s="248">
        <v>3</v>
      </c>
      <c r="B41" s="32"/>
      <c r="C41" s="249" t="s">
        <v>122</v>
      </c>
      <c r="D41" s="243">
        <v>29.85</v>
      </c>
      <c r="E41" s="32" t="s">
        <v>16</v>
      </c>
      <c r="F41" s="33">
        <v>0</v>
      </c>
      <c r="G41" s="68">
        <f>D41*F41</f>
        <v>0</v>
      </c>
    </row>
    <row r="42" spans="1:8">
      <c r="A42" s="36" t="s">
        <v>27</v>
      </c>
      <c r="B42" s="37"/>
      <c r="C42" s="38"/>
      <c r="D42" s="244"/>
      <c r="E42" s="39"/>
      <c r="F42" s="40"/>
      <c r="G42" s="41">
        <f>SUM(G41:G41)</f>
        <v>0</v>
      </c>
    </row>
    <row r="43" spans="1:8">
      <c r="A43" s="42" t="s">
        <v>28</v>
      </c>
      <c r="B43" s="43"/>
      <c r="C43" s="44"/>
      <c r="D43" s="245"/>
      <c r="E43" s="45"/>
      <c r="F43" s="46"/>
      <c r="G43" s="47"/>
    </row>
    <row r="44" spans="1:8">
      <c r="A44" s="442" t="s">
        <v>227</v>
      </c>
      <c r="B44" s="443"/>
      <c r="C44" s="443"/>
      <c r="D44" s="443"/>
      <c r="E44" s="45"/>
      <c r="F44" s="46"/>
      <c r="G44" s="47"/>
    </row>
    <row r="45" spans="1:8">
      <c r="A45" s="42"/>
      <c r="B45" s="6"/>
      <c r="C45" s="6"/>
      <c r="D45" s="6"/>
      <c r="E45" s="45"/>
      <c r="F45" s="46"/>
      <c r="G45" s="47"/>
    </row>
    <row r="46" spans="1:8" ht="15.75">
      <c r="A46" s="19" t="s">
        <v>118</v>
      </c>
    </row>
    <row r="47" spans="1:8" ht="35.25" customHeight="1">
      <c r="A47" s="19"/>
      <c r="B47" s="445" t="s">
        <v>120</v>
      </c>
      <c r="C47" s="446"/>
      <c r="D47" s="446"/>
      <c r="E47" s="446"/>
      <c r="F47" s="446"/>
      <c r="G47" s="446"/>
    </row>
    <row r="48" spans="1:8" ht="16.5" thickBot="1">
      <c r="A48" s="19"/>
    </row>
    <row r="49" spans="1:9" ht="15.75" thickBot="1">
      <c r="A49" s="20" t="s">
        <v>19</v>
      </c>
      <c r="B49" s="21" t="s">
        <v>20</v>
      </c>
      <c r="C49" s="22" t="s">
        <v>21</v>
      </c>
      <c r="D49" s="25" t="s">
        <v>22</v>
      </c>
      <c r="E49" s="24" t="s">
        <v>23</v>
      </c>
      <c r="F49" s="25" t="s">
        <v>24</v>
      </c>
      <c r="G49" s="26" t="s">
        <v>25</v>
      </c>
      <c r="H49" s="27"/>
    </row>
    <row r="50" spans="1:9" s="49" customFormat="1" ht="27.75">
      <c r="A50" s="248"/>
      <c r="B50" s="152"/>
      <c r="C50" s="263" t="s">
        <v>81</v>
      </c>
      <c r="D50" s="251">
        <f>D53*2</f>
        <v>2640</v>
      </c>
      <c r="E50" s="32" t="s">
        <v>29</v>
      </c>
      <c r="F50" s="79">
        <v>0</v>
      </c>
      <c r="G50" s="68">
        <f t="shared" ref="G50:G58" si="1">D50*F50</f>
        <v>0</v>
      </c>
    </row>
    <row r="51" spans="1:9" s="49" customFormat="1">
      <c r="A51" s="248"/>
      <c r="B51" s="32"/>
      <c r="C51" s="263" t="s">
        <v>82</v>
      </c>
      <c r="D51" s="265">
        <f>0.0001*D50*7</f>
        <v>1.8480000000000001</v>
      </c>
      <c r="E51" s="152" t="s">
        <v>83</v>
      </c>
      <c r="F51" s="79">
        <v>0</v>
      </c>
      <c r="G51" s="68">
        <f t="shared" si="1"/>
        <v>0</v>
      </c>
    </row>
    <row r="52" spans="1:9" s="49" customFormat="1" ht="34.5" customHeight="1">
      <c r="A52" s="248"/>
      <c r="B52" s="32"/>
      <c r="C52" s="294" t="s">
        <v>119</v>
      </c>
      <c r="D52" s="256">
        <v>250</v>
      </c>
      <c r="E52" s="295" t="s">
        <v>16</v>
      </c>
      <c r="F52" s="79">
        <v>0</v>
      </c>
      <c r="G52" s="68">
        <f t="shared" si="1"/>
        <v>0</v>
      </c>
    </row>
    <row r="53" spans="1:9" s="49" customFormat="1" ht="30">
      <c r="A53" s="248"/>
      <c r="B53" s="32"/>
      <c r="C53" s="264" t="s">
        <v>144</v>
      </c>
      <c r="D53" s="243">
        <v>1320</v>
      </c>
      <c r="E53" s="32" t="s">
        <v>29</v>
      </c>
      <c r="F53" s="79">
        <v>0</v>
      </c>
      <c r="G53" s="68">
        <f>D53*F53</f>
        <v>0</v>
      </c>
    </row>
    <row r="54" spans="1:9" s="49" customFormat="1">
      <c r="A54" s="248"/>
      <c r="B54" s="32"/>
      <c r="C54" s="264" t="s">
        <v>86</v>
      </c>
      <c r="D54" s="243">
        <f>D53</f>
        <v>1320</v>
      </c>
      <c r="E54" s="32" t="s">
        <v>29</v>
      </c>
      <c r="F54" s="79">
        <v>0</v>
      </c>
      <c r="G54" s="68">
        <f t="shared" si="1"/>
        <v>0</v>
      </c>
      <c r="I54" s="5"/>
    </row>
    <row r="55" spans="1:9" s="49" customFormat="1">
      <c r="A55" s="248"/>
      <c r="B55" s="32"/>
      <c r="C55" s="264" t="s">
        <v>87</v>
      </c>
      <c r="D55" s="243">
        <f>D54-D56</f>
        <v>826</v>
      </c>
      <c r="E55" s="32" t="s">
        <v>29</v>
      </c>
      <c r="F55" s="79">
        <v>0</v>
      </c>
      <c r="G55" s="68">
        <f t="shared" si="1"/>
        <v>0</v>
      </c>
    </row>
    <row r="56" spans="1:9" s="49" customFormat="1">
      <c r="A56" s="248"/>
      <c r="B56" s="32"/>
      <c r="C56" s="264" t="s">
        <v>211</v>
      </c>
      <c r="D56" s="243">
        <v>494</v>
      </c>
      <c r="E56" s="32" t="s">
        <v>29</v>
      </c>
      <c r="F56" s="79">
        <v>0</v>
      </c>
      <c r="G56" s="68">
        <f t="shared" si="1"/>
        <v>0</v>
      </c>
    </row>
    <row r="57" spans="1:9" s="49" customFormat="1" ht="45">
      <c r="A57" s="248"/>
      <c r="B57" s="32"/>
      <c r="C57" s="263" t="s">
        <v>84</v>
      </c>
      <c r="D57" s="243">
        <v>1320</v>
      </c>
      <c r="E57" s="32" t="s">
        <v>29</v>
      </c>
      <c r="F57" s="79">
        <v>0</v>
      </c>
      <c r="G57" s="68">
        <f t="shared" si="1"/>
        <v>0</v>
      </c>
    </row>
    <row r="58" spans="1:9" s="49" customFormat="1" ht="30">
      <c r="A58" s="248"/>
      <c r="B58" s="32"/>
      <c r="C58" s="264" t="s">
        <v>113</v>
      </c>
      <c r="D58" s="243">
        <v>518</v>
      </c>
      <c r="E58" s="32" t="s">
        <v>29</v>
      </c>
      <c r="F58" s="79">
        <v>0</v>
      </c>
      <c r="G58" s="68">
        <f t="shared" si="1"/>
        <v>0</v>
      </c>
    </row>
    <row r="59" spans="1:9">
      <c r="A59" s="42" t="s">
        <v>28</v>
      </c>
      <c r="D59" s="302"/>
    </row>
    <row r="60" spans="1:9" ht="30" customHeight="1">
      <c r="A60" s="447" t="s">
        <v>121</v>
      </c>
      <c r="B60" s="448"/>
      <c r="C60" s="448"/>
      <c r="D60" s="448"/>
      <c r="E60" s="448"/>
      <c r="F60" s="448"/>
      <c r="G60" s="448"/>
    </row>
    <row r="61" spans="1:9" ht="16.5" customHeight="1">
      <c r="A61" s="441" t="s">
        <v>145</v>
      </c>
      <c r="B61" s="448"/>
      <c r="C61" s="448"/>
      <c r="D61" s="448"/>
      <c r="E61" s="448"/>
      <c r="F61" s="448"/>
      <c r="G61" s="448"/>
    </row>
    <row r="62" spans="1:9" ht="16.5" customHeight="1">
      <c r="A62" s="449" t="s">
        <v>213</v>
      </c>
      <c r="B62" s="450"/>
      <c r="C62" s="450"/>
      <c r="D62" s="450"/>
      <c r="E62" s="450"/>
      <c r="F62" s="450"/>
      <c r="G62" s="450"/>
    </row>
    <row r="63" spans="1:9">
      <c r="A63" s="36" t="s">
        <v>27</v>
      </c>
      <c r="B63" s="37"/>
      <c r="C63" s="38"/>
      <c r="D63" s="244"/>
      <c r="E63" s="39"/>
      <c r="F63" s="40"/>
      <c r="G63" s="41">
        <f>SUM(G50:G58)</f>
        <v>0</v>
      </c>
      <c r="I63" s="49"/>
    </row>
    <row r="64" spans="1:9">
      <c r="A64" s="442"/>
      <c r="B64" s="443"/>
      <c r="C64" s="443"/>
      <c r="D64" s="443"/>
      <c r="E64" s="45"/>
      <c r="F64" s="46"/>
      <c r="G64" s="47"/>
    </row>
    <row r="65" spans="1:8" ht="15.75">
      <c r="A65" s="19" t="s">
        <v>97</v>
      </c>
      <c r="B65" s="6"/>
      <c r="C65" s="6"/>
      <c r="D65" s="6"/>
      <c r="E65" s="45"/>
      <c r="F65" s="46"/>
      <c r="G65" s="47"/>
    </row>
    <row r="66" spans="1:8" ht="9.75" customHeight="1">
      <c r="A66" s="19"/>
      <c r="B66" s="273"/>
      <c r="C66" s="273"/>
      <c r="D66" s="273"/>
      <c r="E66" s="45"/>
      <c r="F66" s="46"/>
      <c r="G66" s="47"/>
    </row>
    <row r="67" spans="1:8">
      <c r="A67" s="441" t="s">
        <v>212</v>
      </c>
      <c r="B67" s="437"/>
      <c r="C67" s="437"/>
      <c r="D67" s="437"/>
      <c r="E67" s="437"/>
      <c r="F67" s="437"/>
      <c r="G67" s="437"/>
      <c r="H67" s="304"/>
    </row>
    <row r="68" spans="1:8" ht="15.75" thickBot="1">
      <c r="B68" s="303"/>
      <c r="C68" s="304"/>
      <c r="D68" s="304"/>
      <c r="E68" s="304"/>
      <c r="F68" s="304"/>
      <c r="G68" s="304"/>
      <c r="H68" s="304"/>
    </row>
    <row r="69" spans="1:8" ht="15.75" thickBot="1">
      <c r="A69" s="20" t="s">
        <v>19</v>
      </c>
      <c r="B69" s="21" t="s">
        <v>20</v>
      </c>
      <c r="C69" s="22" t="s">
        <v>21</v>
      </c>
      <c r="D69" s="25" t="s">
        <v>22</v>
      </c>
      <c r="E69" s="24" t="s">
        <v>23</v>
      </c>
      <c r="F69" s="25" t="s">
        <v>24</v>
      </c>
      <c r="G69" s="26" t="s">
        <v>25</v>
      </c>
      <c r="H69" s="27"/>
    </row>
    <row r="70" spans="1:8" s="49" customFormat="1">
      <c r="A70" s="296"/>
      <c r="B70" s="152"/>
      <c r="C70" s="297" t="s">
        <v>89</v>
      </c>
      <c r="D70" s="256">
        <f>D58*0.1</f>
        <v>51.800000000000004</v>
      </c>
      <c r="E70" s="152" t="s">
        <v>16</v>
      </c>
      <c r="F70" s="78">
        <v>0</v>
      </c>
      <c r="G70" s="71">
        <f>D70*F70</f>
        <v>0</v>
      </c>
    </row>
    <row r="71" spans="1:8">
      <c r="A71" s="42" t="s">
        <v>92</v>
      </c>
    </row>
    <row r="72" spans="1:8">
      <c r="A72" s="36" t="s">
        <v>27</v>
      </c>
      <c r="B72" s="266"/>
      <c r="C72" s="266"/>
      <c r="D72" s="267"/>
      <c r="E72" s="268"/>
      <c r="F72" s="267"/>
      <c r="G72" s="41">
        <f>SUM(G70:G71)</f>
        <v>0</v>
      </c>
    </row>
    <row r="74" spans="1:8" ht="15.75">
      <c r="A74" s="19" t="s">
        <v>98</v>
      </c>
      <c r="B74" s="6"/>
      <c r="C74" s="6"/>
      <c r="D74" s="6"/>
      <c r="E74" s="45"/>
      <c r="F74" s="46"/>
      <c r="G74" s="47"/>
    </row>
    <row r="75" spans="1:8" ht="15.75" thickBot="1"/>
    <row r="76" spans="1:8" ht="15.75" thickBot="1">
      <c r="A76" s="20" t="s">
        <v>19</v>
      </c>
      <c r="B76" s="21" t="s">
        <v>20</v>
      </c>
      <c r="C76" s="22" t="s">
        <v>21</v>
      </c>
      <c r="D76" s="25" t="s">
        <v>22</v>
      </c>
      <c r="E76" s="24" t="s">
        <v>23</v>
      </c>
      <c r="F76" s="25" t="s">
        <v>24</v>
      </c>
      <c r="G76" s="26" t="s">
        <v>25</v>
      </c>
      <c r="H76" s="27"/>
    </row>
    <row r="77" spans="1:8">
      <c r="A77" s="260"/>
      <c r="B77" s="75"/>
      <c r="C77" s="75" t="s">
        <v>90</v>
      </c>
      <c r="D77" s="78">
        <f>D70</f>
        <v>51.800000000000004</v>
      </c>
      <c r="E77" s="152" t="s">
        <v>16</v>
      </c>
      <c r="F77" s="78">
        <v>0</v>
      </c>
      <c r="G77" s="71">
        <f>D77*F77</f>
        <v>0</v>
      </c>
    </row>
    <row r="78" spans="1:8">
      <c r="A78" s="260"/>
      <c r="B78" s="75"/>
      <c r="C78" s="75" t="s">
        <v>215</v>
      </c>
      <c r="D78" s="78">
        <f>D77*10</f>
        <v>518</v>
      </c>
      <c r="E78" s="152" t="s">
        <v>16</v>
      </c>
      <c r="F78" s="78">
        <v>0</v>
      </c>
      <c r="G78" s="71">
        <f>D78*F78</f>
        <v>0</v>
      </c>
    </row>
    <row r="79" spans="1:8">
      <c r="A79" s="42" t="s">
        <v>91</v>
      </c>
    </row>
    <row r="80" spans="1:8">
      <c r="A80" s="36" t="s">
        <v>27</v>
      </c>
      <c r="B80" s="266"/>
      <c r="C80" s="266"/>
      <c r="D80" s="267"/>
      <c r="E80" s="268"/>
      <c r="F80" s="267"/>
      <c r="G80" s="41">
        <f>SUM(G77:G79)</f>
        <v>0</v>
      </c>
    </row>
    <row r="82" spans="1:9" ht="18.75">
      <c r="A82" s="171" t="s">
        <v>37</v>
      </c>
      <c r="B82" s="81"/>
      <c r="C82" s="82"/>
      <c r="D82" s="81"/>
      <c r="E82" s="81"/>
      <c r="F82" s="81"/>
      <c r="G82" s="172">
        <f>G80+G72+G63+G42+G27+G15+G7</f>
        <v>0</v>
      </c>
      <c r="H82" s="52"/>
      <c r="I82" s="191"/>
    </row>
  </sheetData>
  <mergeCells count="10">
    <mergeCell ref="B9:C9"/>
    <mergeCell ref="A67:G67"/>
    <mergeCell ref="A64:D64"/>
    <mergeCell ref="C17:E17"/>
    <mergeCell ref="A44:D44"/>
    <mergeCell ref="B47:G47"/>
    <mergeCell ref="A60:G60"/>
    <mergeCell ref="A61:G61"/>
    <mergeCell ref="A62:G62"/>
    <mergeCell ref="A36:D36"/>
  </mergeCells>
  <pageMargins left="0.7" right="0.7" top="0.78740157499999996" bottom="0.78740157499999996" header="0.3" footer="0.3"/>
  <pageSetup paperSize="9" scale="90" orientation="landscape" r:id="rId1"/>
  <rowBreaks count="2" manualBreakCount="2">
    <brk id="17" max="6" man="1"/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topLeftCell="A4" zoomScaleNormal="100" workbookViewId="0">
      <selection activeCell="I6" sqref="I6"/>
    </sheetView>
  </sheetViews>
  <sheetFormatPr defaultRowHeight="15"/>
  <cols>
    <col min="1" max="1" width="6.5703125" customWidth="1"/>
    <col min="2" max="2" width="14.5703125" bestFit="1" customWidth="1"/>
    <col min="3" max="3" width="46.7109375" customWidth="1"/>
    <col min="5" max="5" width="7" style="3" customWidth="1"/>
    <col min="6" max="6" width="10.7109375" customWidth="1"/>
    <col min="7" max="7" width="12" customWidth="1"/>
  </cols>
  <sheetData>
    <row r="1" spans="1:8" ht="18.75">
      <c r="A1" s="9" t="s">
        <v>139</v>
      </c>
    </row>
    <row r="3" spans="1:8" s="28" customFormat="1" ht="15.75">
      <c r="A3" s="19" t="s">
        <v>129</v>
      </c>
      <c r="D3" s="50"/>
      <c r="E3" s="162"/>
      <c r="F3" s="50"/>
      <c r="G3" s="51"/>
    </row>
    <row r="4" spans="1:8" s="28" customFormat="1" ht="15.75" thickBot="1">
      <c r="A4" s="52"/>
      <c r="D4" s="50"/>
      <c r="E4" s="162"/>
      <c r="F4" s="50"/>
      <c r="G4" s="51"/>
    </row>
    <row r="5" spans="1:8" s="28" customFormat="1" ht="15.75" thickBot="1">
      <c r="A5" s="20" t="s">
        <v>19</v>
      </c>
      <c r="B5" s="21" t="s">
        <v>20</v>
      </c>
      <c r="C5" s="22" t="s">
        <v>21</v>
      </c>
      <c r="D5" s="25" t="s">
        <v>22</v>
      </c>
      <c r="E5" s="24" t="s">
        <v>23</v>
      </c>
      <c r="F5" s="25" t="s">
        <v>24</v>
      </c>
      <c r="G5" s="26" t="s">
        <v>25</v>
      </c>
      <c r="H5" s="27"/>
    </row>
    <row r="6" spans="1:8" s="28" customFormat="1">
      <c r="A6" s="74"/>
      <c r="B6" s="30"/>
      <c r="C6" s="35" t="s">
        <v>76</v>
      </c>
      <c r="D6" s="247">
        <v>2</v>
      </c>
      <c r="E6" s="248" t="s">
        <v>17</v>
      </c>
      <c r="F6" s="33">
        <v>0</v>
      </c>
      <c r="G6" s="34">
        <f t="shared" ref="G6:G11" si="0">D6*F6</f>
        <v>0</v>
      </c>
    </row>
    <row r="7" spans="1:8" s="28" customFormat="1">
      <c r="A7" s="74"/>
      <c r="B7" s="30"/>
      <c r="C7" s="35" t="s">
        <v>36</v>
      </c>
      <c r="D7" s="247">
        <v>4</v>
      </c>
      <c r="E7" s="248" t="s">
        <v>17</v>
      </c>
      <c r="F7" s="33">
        <v>0</v>
      </c>
      <c r="G7" s="34">
        <f t="shared" si="0"/>
        <v>0</v>
      </c>
    </row>
    <row r="8" spans="1:8" s="28" customFormat="1" ht="30">
      <c r="A8" s="74"/>
      <c r="B8" s="30"/>
      <c r="C8" s="35" t="s">
        <v>7</v>
      </c>
      <c r="D8" s="247">
        <v>60</v>
      </c>
      <c r="E8" s="248" t="s">
        <v>17</v>
      </c>
      <c r="F8" s="33">
        <v>0</v>
      </c>
      <c r="G8" s="34">
        <f t="shared" si="0"/>
        <v>0</v>
      </c>
    </row>
    <row r="9" spans="1:8" s="28" customFormat="1" ht="45">
      <c r="A9" s="74"/>
      <c r="B9" s="30"/>
      <c r="C9" s="35" t="s">
        <v>77</v>
      </c>
      <c r="D9" s="247">
        <v>15</v>
      </c>
      <c r="E9" s="248" t="s">
        <v>17</v>
      </c>
      <c r="F9" s="33">
        <v>0</v>
      </c>
      <c r="G9" s="34">
        <f t="shared" si="0"/>
        <v>0</v>
      </c>
    </row>
    <row r="10" spans="1:8" s="28" customFormat="1" ht="60">
      <c r="A10" s="74"/>
      <c r="B10" s="30"/>
      <c r="C10" s="35" t="s">
        <v>78</v>
      </c>
      <c r="D10" s="247">
        <v>4</v>
      </c>
      <c r="E10" s="248" t="s">
        <v>17</v>
      </c>
      <c r="F10" s="33">
        <v>0</v>
      </c>
      <c r="G10" s="34">
        <f t="shared" si="0"/>
        <v>0</v>
      </c>
    </row>
    <row r="11" spans="1:8" s="28" customFormat="1" ht="60">
      <c r="A11" s="260"/>
      <c r="B11" s="75"/>
      <c r="C11" s="76" t="s">
        <v>79</v>
      </c>
      <c r="D11" s="115">
        <v>1</v>
      </c>
      <c r="E11" s="203" t="s">
        <v>17</v>
      </c>
      <c r="F11" s="78">
        <v>0</v>
      </c>
      <c r="G11" s="65">
        <f t="shared" si="0"/>
        <v>0</v>
      </c>
    </row>
    <row r="12" spans="1:8" s="28" customFormat="1">
      <c r="A12" s="42" t="s">
        <v>28</v>
      </c>
      <c r="B12" s="59"/>
      <c r="C12" s="120"/>
      <c r="D12" s="160"/>
      <c r="E12" s="147"/>
      <c r="F12" s="255"/>
      <c r="G12" s="259"/>
    </row>
    <row r="13" spans="1:8" s="28" customFormat="1">
      <c r="A13" s="262" t="s">
        <v>8</v>
      </c>
      <c r="B13" s="59"/>
      <c r="C13" s="120"/>
      <c r="D13" s="160"/>
      <c r="E13" s="147"/>
      <c r="F13" s="255"/>
      <c r="G13" s="259"/>
    </row>
    <row r="14" spans="1:8" s="28" customFormat="1">
      <c r="A14" s="261" t="s">
        <v>9</v>
      </c>
      <c r="B14" s="59"/>
      <c r="C14" s="120"/>
      <c r="D14" s="160"/>
      <c r="E14" s="147"/>
      <c r="F14" s="255"/>
      <c r="G14" s="259"/>
    </row>
    <row r="15" spans="1:8" s="28" customFormat="1">
      <c r="A15" s="4"/>
      <c r="B15" s="59"/>
      <c r="C15" s="120"/>
      <c r="D15" s="160"/>
      <c r="E15" s="147"/>
      <c r="F15" s="255"/>
      <c r="G15" s="259"/>
    </row>
    <row r="16" spans="1:8" s="28" customFormat="1">
      <c r="A16" s="36" t="s">
        <v>27</v>
      </c>
      <c r="B16" s="37"/>
      <c r="C16" s="38"/>
      <c r="D16" s="244"/>
      <c r="E16" s="250"/>
      <c r="F16" s="40"/>
      <c r="G16" s="41">
        <f>SUM(G6:G11)</f>
        <v>0</v>
      </c>
    </row>
    <row r="18" spans="1:8" s="28" customFormat="1" ht="15.75">
      <c r="A18" s="19" t="s">
        <v>128</v>
      </c>
      <c r="D18" s="50"/>
      <c r="E18" s="49"/>
      <c r="F18" s="50"/>
      <c r="G18" s="51"/>
    </row>
    <row r="19" spans="1:8" s="28" customFormat="1" ht="16.5" thickBot="1">
      <c r="A19" s="19"/>
      <c r="D19" s="50"/>
      <c r="E19" s="49"/>
      <c r="F19" s="50"/>
      <c r="G19" s="51"/>
    </row>
    <row r="20" spans="1:8" s="28" customFormat="1" ht="15.75" thickBot="1">
      <c r="A20" s="20" t="s">
        <v>19</v>
      </c>
      <c r="B20" s="21" t="s">
        <v>20</v>
      </c>
      <c r="C20" s="22" t="s">
        <v>21</v>
      </c>
      <c r="D20" s="25" t="s">
        <v>22</v>
      </c>
      <c r="E20" s="24" t="s">
        <v>23</v>
      </c>
      <c r="F20" s="25" t="s">
        <v>24</v>
      </c>
      <c r="G20" s="26" t="s">
        <v>25</v>
      </c>
      <c r="H20" s="27"/>
    </row>
    <row r="21" spans="1:8" s="49" customFormat="1" ht="26.25">
      <c r="A21" s="248"/>
      <c r="B21" s="32"/>
      <c r="C21" s="249" t="s">
        <v>74</v>
      </c>
      <c r="D21" s="243">
        <v>10</v>
      </c>
      <c r="E21" s="32" t="s">
        <v>16</v>
      </c>
      <c r="F21" s="33">
        <v>0</v>
      </c>
      <c r="G21" s="68">
        <f>D21*F21</f>
        <v>0</v>
      </c>
    </row>
    <row r="22" spans="1:8" s="49" customFormat="1">
      <c r="A22" s="252"/>
      <c r="B22" s="70"/>
      <c r="C22" s="253"/>
      <c r="D22" s="254"/>
      <c r="E22" s="70"/>
      <c r="F22" s="255"/>
      <c r="G22" s="257"/>
      <c r="H22" s="70"/>
    </row>
    <row r="23" spans="1:8" s="70" customFormat="1">
      <c r="A23" s="42" t="s">
        <v>28</v>
      </c>
      <c r="B23" s="43"/>
      <c r="C23" s="44"/>
      <c r="D23" s="245"/>
      <c r="F23" s="255"/>
      <c r="G23" s="257"/>
    </row>
    <row r="24" spans="1:8" s="70" customFormat="1">
      <c r="A24" s="442" t="s">
        <v>75</v>
      </c>
      <c r="B24" s="443"/>
      <c r="C24" s="443"/>
      <c r="D24" s="443"/>
      <c r="F24" s="255"/>
      <c r="G24" s="257"/>
    </row>
    <row r="25" spans="1:8" s="28" customFormat="1">
      <c r="A25" s="36" t="s">
        <v>27</v>
      </c>
      <c r="B25" s="37"/>
      <c r="C25" s="38"/>
      <c r="D25" s="244"/>
      <c r="E25" s="39"/>
      <c r="F25" s="40"/>
      <c r="G25" s="41">
        <f>SUM(G21:G21)</f>
        <v>0</v>
      </c>
    </row>
    <row r="26" spans="1:8" s="28" customFormat="1">
      <c r="E26" s="45"/>
      <c r="F26" s="46"/>
      <c r="G26" s="47"/>
    </row>
    <row r="27" spans="1:8" s="28" customFormat="1" ht="18.75">
      <c r="A27" s="80" t="s">
        <v>80</v>
      </c>
      <c r="B27" s="81"/>
      <c r="C27" s="82"/>
      <c r="D27" s="84"/>
      <c r="E27" s="83"/>
      <c r="F27" s="84"/>
      <c r="G27" s="85">
        <f>G25+G16</f>
        <v>0</v>
      </c>
      <c r="H27" s="52"/>
    </row>
  </sheetData>
  <mergeCells count="1">
    <mergeCell ref="A24:D24"/>
  </mergeCells>
  <pageMargins left="0.7" right="0.7" top="0.78740157499999996" bottom="0.78740157499999996" header="0.3" footer="0.3"/>
  <pageSetup paperSize="9" scale="83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M67"/>
  <sheetViews>
    <sheetView zoomScaleNormal="100" workbookViewId="0">
      <selection activeCell="I17" sqref="I17:I24"/>
    </sheetView>
  </sheetViews>
  <sheetFormatPr defaultRowHeight="15"/>
  <cols>
    <col min="1" max="1" width="4.28515625" style="28" customWidth="1"/>
    <col min="2" max="2" width="15.28515625" style="28" customWidth="1"/>
    <col min="3" max="3" width="51.28515625" style="87" customWidth="1"/>
    <col min="4" max="4" width="8.5703125" style="88" bestFit="1" customWidth="1"/>
    <col min="5" max="5" width="4.42578125" style="89" bestFit="1" customWidth="1"/>
    <col min="6" max="6" width="9" style="49" bestFit="1" customWidth="1"/>
    <col min="7" max="7" width="13.7109375" style="90" bestFit="1" customWidth="1"/>
    <col min="8" max="8" width="14.85546875" style="91" bestFit="1" customWidth="1"/>
    <col min="9" max="9" width="63" style="28" customWidth="1"/>
    <col min="10" max="16384" width="9.140625" style="28"/>
  </cols>
  <sheetData>
    <row r="2" spans="1:10" ht="18.75">
      <c r="A2" s="86" t="s">
        <v>131</v>
      </c>
    </row>
    <row r="3" spans="1:10" ht="18.75">
      <c r="A3" s="15"/>
    </row>
    <row r="4" spans="1:10" ht="15.75">
      <c r="A4" s="92" t="s">
        <v>140</v>
      </c>
    </row>
    <row r="5" spans="1:10" ht="15.75" thickBot="1">
      <c r="I5" s="2"/>
    </row>
    <row r="6" spans="1:10" ht="15.75" thickBot="1">
      <c r="A6" s="93" t="s">
        <v>19</v>
      </c>
      <c r="B6" s="94" t="s">
        <v>20</v>
      </c>
      <c r="C6" s="95" t="s">
        <v>21</v>
      </c>
      <c r="D6" s="96" t="s">
        <v>22</v>
      </c>
      <c r="E6" s="97" t="s">
        <v>23</v>
      </c>
      <c r="F6" s="98" t="s">
        <v>24</v>
      </c>
      <c r="G6" s="99" t="s">
        <v>25</v>
      </c>
      <c r="H6" s="28"/>
    </row>
    <row r="7" spans="1:10">
      <c r="A7" s="100">
        <v>1</v>
      </c>
      <c r="B7" s="101"/>
      <c r="C7" s="102" t="s">
        <v>38</v>
      </c>
      <c r="D7" s="293">
        <v>1</v>
      </c>
      <c r="E7" s="103" t="s">
        <v>26</v>
      </c>
      <c r="F7" s="104">
        <v>0</v>
      </c>
      <c r="G7" s="105">
        <f>D7*F7</f>
        <v>0</v>
      </c>
      <c r="H7" s="28"/>
    </row>
    <row r="8" spans="1:10" ht="18.75" customHeight="1">
      <c r="A8" s="106">
        <v>3</v>
      </c>
      <c r="B8" s="75"/>
      <c r="C8" s="76" t="s">
        <v>106</v>
      </c>
      <c r="D8" s="109">
        <v>21</v>
      </c>
      <c r="E8" s="110" t="s">
        <v>17</v>
      </c>
      <c r="F8" s="111">
        <v>0</v>
      </c>
      <c r="G8" s="112">
        <f t="shared" ref="G8:G22" si="0">D8*F8</f>
        <v>0</v>
      </c>
      <c r="H8" s="113"/>
      <c r="I8" s="114"/>
      <c r="J8" s="59"/>
    </row>
    <row r="9" spans="1:10" ht="30">
      <c r="A9" s="106">
        <v>5</v>
      </c>
      <c r="B9" s="110"/>
      <c r="C9" s="76" t="s">
        <v>125</v>
      </c>
      <c r="D9" s="115">
        <v>21</v>
      </c>
      <c r="E9" s="110" t="s">
        <v>17</v>
      </c>
      <c r="F9" s="111">
        <v>0</v>
      </c>
      <c r="G9" s="112">
        <f t="shared" si="0"/>
        <v>0</v>
      </c>
      <c r="H9" s="113"/>
      <c r="I9" s="114"/>
      <c r="J9" s="59"/>
    </row>
    <row r="10" spans="1:10" ht="60">
      <c r="A10" s="106">
        <v>6</v>
      </c>
      <c r="B10" s="110"/>
      <c r="C10" s="117" t="s">
        <v>40</v>
      </c>
      <c r="D10" s="275">
        <f>D9*5</f>
        <v>105</v>
      </c>
      <c r="E10" s="116" t="s">
        <v>17</v>
      </c>
      <c r="F10" s="111">
        <v>0</v>
      </c>
      <c r="G10" s="112">
        <f t="shared" si="0"/>
        <v>0</v>
      </c>
      <c r="H10" s="113"/>
      <c r="I10" s="114"/>
      <c r="J10" s="59"/>
    </row>
    <row r="11" spans="1:10">
      <c r="A11" s="106">
        <v>7</v>
      </c>
      <c r="B11" s="110" t="s">
        <v>42</v>
      </c>
      <c r="C11" s="117" t="s">
        <v>43</v>
      </c>
      <c r="D11" s="275">
        <f>0.05*D8</f>
        <v>1.05</v>
      </c>
      <c r="E11" s="116" t="s">
        <v>44</v>
      </c>
      <c r="F11" s="111">
        <v>0</v>
      </c>
      <c r="G11" s="112">
        <f t="shared" si="0"/>
        <v>0</v>
      </c>
      <c r="H11" s="113"/>
      <c r="I11" s="114"/>
      <c r="J11" s="59"/>
    </row>
    <row r="12" spans="1:10" ht="32.25" customHeight="1">
      <c r="A12" s="106">
        <v>8</v>
      </c>
      <c r="B12" s="110"/>
      <c r="C12" s="76" t="s">
        <v>177</v>
      </c>
      <c r="D12" s="109">
        <v>21</v>
      </c>
      <c r="E12" s="110" t="s">
        <v>17</v>
      </c>
      <c r="F12" s="111">
        <v>0</v>
      </c>
      <c r="G12" s="112">
        <f t="shared" si="0"/>
        <v>0</v>
      </c>
      <c r="H12" s="113"/>
      <c r="I12" s="114"/>
      <c r="J12" s="59"/>
    </row>
    <row r="13" spans="1:10" s="87" customFormat="1" ht="30">
      <c r="A13" s="106">
        <v>10</v>
      </c>
      <c r="B13" s="118" t="s">
        <v>42</v>
      </c>
      <c r="C13" s="117" t="s">
        <v>180</v>
      </c>
      <c r="D13" s="276">
        <f>D12*3</f>
        <v>63</v>
      </c>
      <c r="E13" s="118" t="s">
        <v>17</v>
      </c>
      <c r="F13" s="111">
        <v>0</v>
      </c>
      <c r="G13" s="119">
        <f t="shared" si="0"/>
        <v>0</v>
      </c>
      <c r="H13" s="113"/>
      <c r="I13" s="114"/>
      <c r="J13" s="120"/>
    </row>
    <row r="14" spans="1:10">
      <c r="A14" s="106">
        <v>12</v>
      </c>
      <c r="B14" s="110" t="s">
        <v>42</v>
      </c>
      <c r="C14" s="117" t="s">
        <v>103</v>
      </c>
      <c r="D14" s="115">
        <f>D8*2</f>
        <v>42</v>
      </c>
      <c r="E14" s="110" t="s">
        <v>45</v>
      </c>
      <c r="F14" s="111">
        <v>0</v>
      </c>
      <c r="G14" s="112">
        <f t="shared" si="0"/>
        <v>0</v>
      </c>
      <c r="H14" s="113"/>
      <c r="I14" s="114"/>
      <c r="J14" s="59"/>
    </row>
    <row r="15" spans="1:10">
      <c r="A15" s="106">
        <v>14</v>
      </c>
      <c r="B15" s="110"/>
      <c r="C15" s="117" t="s">
        <v>104</v>
      </c>
      <c r="D15" s="115">
        <f>1*D12</f>
        <v>21</v>
      </c>
      <c r="E15" s="110" t="s">
        <v>17</v>
      </c>
      <c r="F15" s="111">
        <v>0</v>
      </c>
      <c r="G15" s="112">
        <f t="shared" si="0"/>
        <v>0</v>
      </c>
      <c r="H15" s="113"/>
      <c r="I15" s="114"/>
      <c r="J15" s="59"/>
    </row>
    <row r="16" spans="1:10" ht="30">
      <c r="A16" s="106">
        <v>15</v>
      </c>
      <c r="B16" s="110" t="s">
        <v>42</v>
      </c>
      <c r="C16" s="277" t="s">
        <v>105</v>
      </c>
      <c r="D16" s="115">
        <f>D15</f>
        <v>21</v>
      </c>
      <c r="E16" s="110" t="s">
        <v>17</v>
      </c>
      <c r="F16" s="111">
        <v>0</v>
      </c>
      <c r="G16" s="112">
        <f t="shared" si="0"/>
        <v>0</v>
      </c>
      <c r="H16" s="113"/>
      <c r="I16" s="114"/>
      <c r="J16" s="59"/>
    </row>
    <row r="17" spans="1:13" ht="30">
      <c r="A17" s="125">
        <v>16</v>
      </c>
      <c r="B17" s="29"/>
      <c r="C17" s="126" t="s">
        <v>184</v>
      </c>
      <c r="D17" s="247">
        <v>20</v>
      </c>
      <c r="E17" s="29" t="s">
        <v>17</v>
      </c>
      <c r="F17" s="111">
        <v>0</v>
      </c>
      <c r="G17" s="127">
        <f t="shared" si="0"/>
        <v>0</v>
      </c>
      <c r="H17" s="113"/>
      <c r="I17" s="114"/>
      <c r="J17" s="59"/>
    </row>
    <row r="18" spans="1:13">
      <c r="A18" s="125"/>
      <c r="B18" s="29"/>
      <c r="C18" s="126" t="s">
        <v>182</v>
      </c>
      <c r="D18" s="247">
        <v>20</v>
      </c>
      <c r="E18" s="29" t="s">
        <v>17</v>
      </c>
      <c r="F18" s="111">
        <v>0</v>
      </c>
      <c r="G18" s="127">
        <f t="shared" si="0"/>
        <v>0</v>
      </c>
      <c r="H18" s="113"/>
      <c r="I18" s="114"/>
      <c r="J18" s="59"/>
    </row>
    <row r="19" spans="1:13" ht="30">
      <c r="A19" s="125"/>
      <c r="B19" s="29" t="s">
        <v>42</v>
      </c>
      <c r="C19" s="126" t="s">
        <v>183</v>
      </c>
      <c r="D19" s="247">
        <f>D18*1.75</f>
        <v>35</v>
      </c>
      <c r="E19" s="29" t="s">
        <v>171</v>
      </c>
      <c r="F19" s="111">
        <v>0</v>
      </c>
      <c r="G19" s="127">
        <f t="shared" si="0"/>
        <v>0</v>
      </c>
      <c r="H19" s="113"/>
      <c r="I19" s="114"/>
      <c r="J19" s="59"/>
    </row>
    <row r="20" spans="1:13" ht="30">
      <c r="A20" s="106">
        <v>17</v>
      </c>
      <c r="B20" s="110"/>
      <c r="C20" s="117" t="s">
        <v>47</v>
      </c>
      <c r="D20" s="78">
        <f>0.25*D16</f>
        <v>5.25</v>
      </c>
      <c r="E20" s="116" t="s">
        <v>39</v>
      </c>
      <c r="F20" s="111">
        <v>0</v>
      </c>
      <c r="G20" s="112">
        <f t="shared" si="0"/>
        <v>0</v>
      </c>
      <c r="H20" s="129"/>
      <c r="I20" s="114"/>
      <c r="J20" s="59"/>
      <c r="K20" s="59"/>
      <c r="L20" s="59"/>
      <c r="M20" s="114"/>
    </row>
    <row r="21" spans="1:13">
      <c r="A21" s="106">
        <v>18</v>
      </c>
      <c r="B21" s="110"/>
      <c r="C21" s="117" t="s">
        <v>185</v>
      </c>
      <c r="D21" s="78">
        <v>20</v>
      </c>
      <c r="E21" s="116" t="s">
        <v>29</v>
      </c>
      <c r="F21" s="128">
        <v>0</v>
      </c>
      <c r="G21" s="112">
        <f t="shared" si="0"/>
        <v>0</v>
      </c>
      <c r="H21" s="129"/>
      <c r="I21" s="114"/>
      <c r="J21" s="59"/>
      <c r="K21" s="59"/>
      <c r="L21" s="59"/>
      <c r="M21" s="114"/>
    </row>
    <row r="22" spans="1:13" ht="17.25">
      <c r="A22" s="106">
        <v>19</v>
      </c>
      <c r="B22" s="110" t="s">
        <v>42</v>
      </c>
      <c r="C22" s="76" t="s">
        <v>186</v>
      </c>
      <c r="D22" s="115">
        <f>D21*0.1</f>
        <v>2</v>
      </c>
      <c r="E22" s="116" t="s">
        <v>39</v>
      </c>
      <c r="F22" s="111">
        <v>0</v>
      </c>
      <c r="G22" s="112">
        <f t="shared" si="0"/>
        <v>0</v>
      </c>
      <c r="H22" s="113"/>
      <c r="I22" s="114"/>
      <c r="J22" s="59"/>
    </row>
    <row r="23" spans="1:13" s="346" customFormat="1" ht="30">
      <c r="A23" s="333">
        <v>15</v>
      </c>
      <c r="B23" s="335"/>
      <c r="C23" s="263" t="s">
        <v>178</v>
      </c>
      <c r="D23" s="381">
        <f>0.1*D16</f>
        <v>2.1</v>
      </c>
      <c r="E23" s="341" t="s">
        <v>41</v>
      </c>
      <c r="F23" s="382">
        <v>0</v>
      </c>
      <c r="G23" s="336">
        <f>D23*F23</f>
        <v>0</v>
      </c>
    </row>
    <row r="24" spans="1:13" ht="15.75">
      <c r="A24" s="130" t="s">
        <v>27</v>
      </c>
      <c r="B24" s="131"/>
      <c r="C24" s="132"/>
      <c r="D24" s="133"/>
      <c r="E24" s="134"/>
      <c r="F24" s="135"/>
      <c r="G24" s="136">
        <f>SUM(G7:G23)</f>
        <v>0</v>
      </c>
      <c r="H24" s="137"/>
      <c r="I24" s="138"/>
      <c r="J24" s="139"/>
      <c r="K24" s="140"/>
    </row>
    <row r="25" spans="1:13" ht="15.75">
      <c r="A25" s="42" t="s">
        <v>28</v>
      </c>
      <c r="B25" s="141"/>
      <c r="C25" s="142"/>
      <c r="D25" s="143"/>
      <c r="E25" s="144"/>
      <c r="F25" s="145"/>
      <c r="G25" s="146"/>
      <c r="H25" s="137"/>
      <c r="I25" s="138"/>
      <c r="J25" s="139"/>
      <c r="K25" s="140"/>
    </row>
    <row r="26" spans="1:13" ht="15.75">
      <c r="A26" s="140"/>
      <c r="B26" s="73" t="s">
        <v>217</v>
      </c>
      <c r="C26" s="142"/>
      <c r="D26" s="143"/>
      <c r="E26" s="144"/>
      <c r="F26" s="145"/>
      <c r="G26" s="146"/>
      <c r="H26" s="137"/>
      <c r="I26" s="138"/>
      <c r="J26" s="139"/>
      <c r="K26" s="140"/>
    </row>
    <row r="27" spans="1:13" ht="15.75" thickBot="1">
      <c r="B27" s="147"/>
      <c r="I27" s="148"/>
      <c r="J27" s="149"/>
      <c r="K27" s="59"/>
    </row>
    <row r="28" spans="1:13" ht="15.75" thickBot="1">
      <c r="A28" s="121" t="s">
        <v>19</v>
      </c>
      <c r="B28" s="21" t="s">
        <v>48</v>
      </c>
      <c r="C28" s="22" t="s">
        <v>21</v>
      </c>
      <c r="D28" s="122" t="s">
        <v>22</v>
      </c>
      <c r="E28" s="123" t="s">
        <v>23</v>
      </c>
      <c r="F28" s="23" t="s">
        <v>24</v>
      </c>
      <c r="G28" s="124" t="s">
        <v>25</v>
      </c>
      <c r="H28" s="150" t="s">
        <v>49</v>
      </c>
    </row>
    <row r="29" spans="1:13">
      <c r="A29" s="151"/>
      <c r="B29" s="32" t="s">
        <v>107</v>
      </c>
      <c r="C29" s="280" t="s">
        <v>2</v>
      </c>
      <c r="D29" s="281">
        <v>9</v>
      </c>
      <c r="E29" s="29" t="s">
        <v>17</v>
      </c>
      <c r="F29" s="32">
        <v>0</v>
      </c>
      <c r="G29" s="188">
        <f>D29*F29</f>
        <v>0</v>
      </c>
      <c r="H29" s="282" t="s">
        <v>117</v>
      </c>
    </row>
    <row r="30" spans="1:13">
      <c r="A30" s="151"/>
      <c r="B30" s="152" t="s">
        <v>181</v>
      </c>
      <c r="C30" s="279" t="s">
        <v>3</v>
      </c>
      <c r="D30" s="278">
        <v>10</v>
      </c>
      <c r="E30" s="110" t="s">
        <v>17</v>
      </c>
      <c r="F30" s="152">
        <v>0</v>
      </c>
      <c r="G30" s="175">
        <f t="shared" ref="G30:G31" si="1">D30*F30</f>
        <v>0</v>
      </c>
      <c r="H30" s="282" t="s">
        <v>117</v>
      </c>
    </row>
    <row r="31" spans="1:13">
      <c r="A31" s="151"/>
      <c r="B31" s="152" t="s">
        <v>108</v>
      </c>
      <c r="C31" s="279" t="s">
        <v>4</v>
      </c>
      <c r="D31" s="278">
        <v>2</v>
      </c>
      <c r="E31" s="110" t="s">
        <v>17</v>
      </c>
      <c r="F31" s="152">
        <v>0</v>
      </c>
      <c r="G31" s="175">
        <f t="shared" si="1"/>
        <v>0</v>
      </c>
      <c r="H31" s="282" t="s">
        <v>117</v>
      </c>
    </row>
    <row r="32" spans="1:13" s="49" customFormat="1">
      <c r="A32" s="42" t="s">
        <v>28</v>
      </c>
      <c r="B32" s="70"/>
      <c r="C32" s="154"/>
      <c r="D32" s="147"/>
      <c r="E32" s="147"/>
      <c r="F32" s="70"/>
      <c r="G32" s="155"/>
      <c r="H32" s="156"/>
    </row>
    <row r="33" spans="1:10" s="49" customFormat="1" ht="15.75">
      <c r="A33" s="130" t="s">
        <v>27</v>
      </c>
      <c r="B33" s="268"/>
      <c r="C33" s="286"/>
      <c r="D33" s="287"/>
      <c r="E33" s="287"/>
      <c r="F33" s="268"/>
      <c r="G33" s="288">
        <f>SUM(G29:G32)</f>
        <v>0</v>
      </c>
      <c r="H33" s="156"/>
    </row>
    <row r="34" spans="1:10" s="49" customFormat="1">
      <c r="A34" s="258"/>
      <c r="B34" s="70"/>
      <c r="C34" s="157"/>
      <c r="D34" s="147"/>
      <c r="E34" s="147"/>
      <c r="F34" s="70"/>
      <c r="G34" s="155"/>
      <c r="H34" s="156"/>
    </row>
    <row r="35" spans="1:10" ht="15.75">
      <c r="A35" s="92" t="s">
        <v>141</v>
      </c>
    </row>
    <row r="36" spans="1:10" ht="15.75" thickBot="1">
      <c r="I36" s="2"/>
    </row>
    <row r="37" spans="1:10" ht="15.75" thickBot="1">
      <c r="A37" s="93" t="s">
        <v>19</v>
      </c>
      <c r="B37" s="94" t="s">
        <v>20</v>
      </c>
      <c r="C37" s="95" t="s">
        <v>21</v>
      </c>
      <c r="D37" s="96" t="s">
        <v>22</v>
      </c>
      <c r="E37" s="97" t="s">
        <v>23</v>
      </c>
      <c r="F37" s="98" t="s">
        <v>24</v>
      </c>
      <c r="G37" s="99" t="s">
        <v>25</v>
      </c>
      <c r="H37" s="28"/>
    </row>
    <row r="38" spans="1:10">
      <c r="A38" s="100">
        <v>1</v>
      </c>
      <c r="B38" s="101"/>
      <c r="C38" s="102" t="s">
        <v>38</v>
      </c>
      <c r="D38" s="293">
        <v>2</v>
      </c>
      <c r="E38" s="103" t="s">
        <v>26</v>
      </c>
      <c r="F38" s="104">
        <v>0</v>
      </c>
      <c r="G38" s="105">
        <f>D38*F38</f>
        <v>0</v>
      </c>
      <c r="H38" s="28"/>
    </row>
    <row r="39" spans="1:10" ht="18.75" customHeight="1">
      <c r="A39" s="106">
        <v>3</v>
      </c>
      <c r="B39" s="75"/>
      <c r="C39" s="76" t="s">
        <v>123</v>
      </c>
      <c r="D39" s="109">
        <v>54</v>
      </c>
      <c r="E39" s="110" t="s">
        <v>17</v>
      </c>
      <c r="F39" s="111">
        <v>0</v>
      </c>
      <c r="G39" s="112">
        <f t="shared" ref="G39:G52" si="2">D39*F39</f>
        <v>0</v>
      </c>
      <c r="H39" s="113"/>
      <c r="I39" s="114"/>
      <c r="J39" s="59"/>
    </row>
    <row r="40" spans="1:10">
      <c r="A40" s="106">
        <v>5</v>
      </c>
      <c r="B40" s="110"/>
      <c r="C40" s="76" t="s">
        <v>124</v>
      </c>
      <c r="D40" s="115">
        <f>D39</f>
        <v>54</v>
      </c>
      <c r="E40" s="110" t="s">
        <v>17</v>
      </c>
      <c r="F40" s="111">
        <v>0</v>
      </c>
      <c r="G40" s="112">
        <f t="shared" si="2"/>
        <v>0</v>
      </c>
      <c r="H40" s="113"/>
      <c r="I40" s="114"/>
      <c r="J40" s="59"/>
    </row>
    <row r="41" spans="1:10" ht="60">
      <c r="A41" s="106">
        <v>6</v>
      </c>
      <c r="B41" s="110"/>
      <c r="C41" s="117" t="s">
        <v>40</v>
      </c>
      <c r="D41" s="275">
        <f>D40*5</f>
        <v>270</v>
      </c>
      <c r="E41" s="116" t="s">
        <v>17</v>
      </c>
      <c r="F41" s="111">
        <v>0</v>
      </c>
      <c r="G41" s="112">
        <f t="shared" si="2"/>
        <v>0</v>
      </c>
      <c r="H41" s="113"/>
      <c r="I41" s="114"/>
      <c r="J41" s="59"/>
    </row>
    <row r="42" spans="1:10">
      <c r="A42" s="106">
        <v>7</v>
      </c>
      <c r="B42" s="110" t="s">
        <v>42</v>
      </c>
      <c r="C42" s="117" t="s">
        <v>43</v>
      </c>
      <c r="D42" s="275">
        <f>0.05*D39</f>
        <v>2.7</v>
      </c>
      <c r="E42" s="116" t="s">
        <v>44</v>
      </c>
      <c r="F42" s="111">
        <v>0</v>
      </c>
      <c r="G42" s="112">
        <f t="shared" si="2"/>
        <v>0</v>
      </c>
      <c r="H42" s="113"/>
      <c r="I42" s="114"/>
      <c r="J42" s="59"/>
    </row>
    <row r="43" spans="1:10" ht="32.25" customHeight="1">
      <c r="A43" s="106">
        <v>8</v>
      </c>
      <c r="B43" s="110"/>
      <c r="C43" s="76" t="s">
        <v>177</v>
      </c>
      <c r="D43" s="109">
        <v>54</v>
      </c>
      <c r="E43" s="110" t="s">
        <v>17</v>
      </c>
      <c r="F43" s="111">
        <v>0</v>
      </c>
      <c r="G43" s="112">
        <f t="shared" si="2"/>
        <v>0</v>
      </c>
      <c r="H43" s="113"/>
      <c r="I43" s="114"/>
      <c r="J43" s="59"/>
    </row>
    <row r="44" spans="1:10" s="87" customFormat="1" ht="30">
      <c r="A44" s="106">
        <v>10</v>
      </c>
      <c r="B44" s="118" t="s">
        <v>42</v>
      </c>
      <c r="C44" s="117" t="s">
        <v>179</v>
      </c>
      <c r="D44" s="276">
        <f>D43*3</f>
        <v>162</v>
      </c>
      <c r="E44" s="118" t="s">
        <v>17</v>
      </c>
      <c r="F44" s="111">
        <v>0</v>
      </c>
      <c r="G44" s="119">
        <f t="shared" si="2"/>
        <v>0</v>
      </c>
      <c r="H44" s="113"/>
      <c r="I44" s="114"/>
      <c r="J44" s="120"/>
    </row>
    <row r="45" spans="1:10">
      <c r="A45" s="106">
        <v>12</v>
      </c>
      <c r="B45" s="110" t="s">
        <v>42</v>
      </c>
      <c r="C45" s="117" t="s">
        <v>103</v>
      </c>
      <c r="D45" s="115">
        <f>D39*2</f>
        <v>108</v>
      </c>
      <c r="E45" s="110" t="s">
        <v>45</v>
      </c>
      <c r="F45" s="111">
        <v>0</v>
      </c>
      <c r="G45" s="112">
        <f t="shared" si="2"/>
        <v>0</v>
      </c>
      <c r="H45" s="113"/>
      <c r="I45" s="114"/>
      <c r="J45" s="59"/>
    </row>
    <row r="46" spans="1:10">
      <c r="A46" s="106">
        <v>14</v>
      </c>
      <c r="B46" s="110"/>
      <c r="C46" s="117" t="s">
        <v>104</v>
      </c>
      <c r="D46" s="115">
        <f>1*D43</f>
        <v>54</v>
      </c>
      <c r="E46" s="110" t="s">
        <v>17</v>
      </c>
      <c r="F46" s="111">
        <v>0</v>
      </c>
      <c r="G46" s="112">
        <f t="shared" si="2"/>
        <v>0</v>
      </c>
      <c r="H46" s="113"/>
      <c r="I46" s="114"/>
      <c r="J46" s="59"/>
    </row>
    <row r="47" spans="1:10" ht="30">
      <c r="A47" s="106">
        <v>15</v>
      </c>
      <c r="B47" s="110" t="s">
        <v>42</v>
      </c>
      <c r="C47" s="277" t="s">
        <v>105</v>
      </c>
      <c r="D47" s="115">
        <f>D46</f>
        <v>54</v>
      </c>
      <c r="E47" s="110" t="s">
        <v>17</v>
      </c>
      <c r="F47" s="111">
        <v>0</v>
      </c>
      <c r="G47" s="112">
        <f t="shared" si="2"/>
        <v>0</v>
      </c>
      <c r="H47" s="113"/>
      <c r="I47" s="114"/>
      <c r="J47" s="59"/>
    </row>
    <row r="48" spans="1:10" ht="30">
      <c r="A48" s="125">
        <v>16</v>
      </c>
      <c r="B48" s="29"/>
      <c r="C48" s="126" t="s">
        <v>187</v>
      </c>
      <c r="D48" s="247">
        <v>49</v>
      </c>
      <c r="E48" s="29" t="s">
        <v>17</v>
      </c>
      <c r="F48" s="111">
        <v>0</v>
      </c>
      <c r="G48" s="127">
        <f t="shared" si="2"/>
        <v>0</v>
      </c>
      <c r="H48" s="113"/>
      <c r="I48" s="114"/>
      <c r="J48" s="59"/>
    </row>
    <row r="49" spans="1:13">
      <c r="A49" s="125"/>
      <c r="B49" s="29"/>
      <c r="C49" s="126" t="s">
        <v>182</v>
      </c>
      <c r="D49" s="247">
        <v>49</v>
      </c>
      <c r="E49" s="29" t="s">
        <v>17</v>
      </c>
      <c r="F49" s="111">
        <v>0</v>
      </c>
      <c r="G49" s="127">
        <f t="shared" si="2"/>
        <v>0</v>
      </c>
      <c r="H49" s="113"/>
      <c r="I49" s="114"/>
      <c r="J49" s="59"/>
    </row>
    <row r="50" spans="1:13" ht="30">
      <c r="A50" s="125"/>
      <c r="B50" s="29" t="s">
        <v>42</v>
      </c>
      <c r="C50" s="126" t="s">
        <v>183</v>
      </c>
      <c r="D50" s="247">
        <f>D49*1.75</f>
        <v>85.75</v>
      </c>
      <c r="E50" s="29" t="s">
        <v>171</v>
      </c>
      <c r="F50" s="111">
        <v>0</v>
      </c>
      <c r="G50" s="127">
        <f t="shared" si="2"/>
        <v>0</v>
      </c>
      <c r="H50" s="113"/>
      <c r="I50" s="114"/>
      <c r="J50" s="59"/>
    </row>
    <row r="51" spans="1:13">
      <c r="A51" s="106">
        <v>18</v>
      </c>
      <c r="B51" s="110"/>
      <c r="C51" s="117" t="s">
        <v>185</v>
      </c>
      <c r="D51" s="78">
        <v>49</v>
      </c>
      <c r="E51" s="116" t="s">
        <v>29</v>
      </c>
      <c r="F51" s="111">
        <v>0</v>
      </c>
      <c r="G51" s="112">
        <f t="shared" si="2"/>
        <v>0</v>
      </c>
      <c r="H51" s="129"/>
      <c r="I51" s="114"/>
      <c r="J51" s="59"/>
      <c r="K51" s="59"/>
      <c r="L51" s="59"/>
      <c r="M51" s="114"/>
    </row>
    <row r="52" spans="1:13" ht="17.25">
      <c r="A52" s="106">
        <v>19</v>
      </c>
      <c r="B52" s="110" t="s">
        <v>42</v>
      </c>
      <c r="C52" s="76" t="s">
        <v>186</v>
      </c>
      <c r="D52" s="115">
        <f>D51*0.1</f>
        <v>4.9000000000000004</v>
      </c>
      <c r="E52" s="116" t="s">
        <v>39</v>
      </c>
      <c r="F52" s="111">
        <v>0</v>
      </c>
      <c r="G52" s="112">
        <f t="shared" si="2"/>
        <v>0</v>
      </c>
      <c r="H52" s="113"/>
      <c r="I52" s="114"/>
      <c r="J52" s="59"/>
    </row>
    <row r="53" spans="1:13" ht="30">
      <c r="A53" s="333">
        <v>15</v>
      </c>
      <c r="B53" s="335"/>
      <c r="C53" s="263" t="s">
        <v>178</v>
      </c>
      <c r="D53" s="381">
        <f>0.1*D46</f>
        <v>5.4</v>
      </c>
      <c r="E53" s="341" t="s">
        <v>41</v>
      </c>
      <c r="F53" s="111">
        <v>0</v>
      </c>
      <c r="G53" s="336">
        <f>D53*F53</f>
        <v>0</v>
      </c>
      <c r="H53" s="113"/>
      <c r="I53" s="114"/>
      <c r="J53" s="59"/>
    </row>
    <row r="54" spans="1:13" ht="15.75">
      <c r="A54" s="130" t="s">
        <v>27</v>
      </c>
      <c r="B54" s="131"/>
      <c r="C54" s="132"/>
      <c r="D54" s="133"/>
      <c r="E54" s="134"/>
      <c r="F54" s="135"/>
      <c r="G54" s="136">
        <f>SUM(G38:G52)</f>
        <v>0</v>
      </c>
      <c r="H54" s="137"/>
      <c r="I54" s="138"/>
      <c r="J54" s="139"/>
      <c r="K54" s="140"/>
    </row>
    <row r="55" spans="1:13" ht="15.75">
      <c r="A55" s="258" t="s">
        <v>28</v>
      </c>
      <c r="B55" s="141"/>
      <c r="C55" s="142"/>
      <c r="D55" s="143"/>
      <c r="E55" s="144"/>
      <c r="F55" s="145"/>
      <c r="G55" s="146"/>
      <c r="H55" s="137"/>
      <c r="I55" s="138"/>
      <c r="J55" s="139"/>
      <c r="K55" s="140"/>
    </row>
    <row r="56" spans="1:13" ht="15.75">
      <c r="A56" s="140"/>
      <c r="B56" s="73" t="s">
        <v>218</v>
      </c>
      <c r="C56" s="142"/>
      <c r="D56" s="143"/>
      <c r="E56" s="144"/>
      <c r="F56" s="145"/>
      <c r="G56" s="146"/>
      <c r="H56" s="137"/>
      <c r="I56" s="138"/>
      <c r="J56" s="139"/>
      <c r="K56" s="140"/>
    </row>
    <row r="57" spans="1:13" ht="15.75" customHeight="1" thickBot="1">
      <c r="B57" s="147"/>
      <c r="I57" s="148"/>
      <c r="J57" s="149"/>
      <c r="K57" s="59"/>
    </row>
    <row r="58" spans="1:13">
      <c r="A58" s="93" t="s">
        <v>19</v>
      </c>
      <c r="B58" s="283" t="s">
        <v>48</v>
      </c>
      <c r="C58" s="95" t="s">
        <v>21</v>
      </c>
      <c r="D58" s="96" t="s">
        <v>22</v>
      </c>
      <c r="E58" s="97" t="s">
        <v>23</v>
      </c>
      <c r="F58" s="98" t="s">
        <v>24</v>
      </c>
      <c r="G58" s="99" t="s">
        <v>25</v>
      </c>
      <c r="H58" s="284" t="s">
        <v>49</v>
      </c>
    </row>
    <row r="59" spans="1:13">
      <c r="A59" s="110"/>
      <c r="B59" s="152" t="s">
        <v>109</v>
      </c>
      <c r="C59" s="279" t="s">
        <v>0</v>
      </c>
      <c r="D59" s="203">
        <v>27</v>
      </c>
      <c r="E59" s="110" t="s">
        <v>17</v>
      </c>
      <c r="F59" s="152">
        <v>0</v>
      </c>
      <c r="G59" s="175">
        <f>D59*F59</f>
        <v>0</v>
      </c>
      <c r="H59" s="108" t="s">
        <v>116</v>
      </c>
    </row>
    <row r="60" spans="1:13">
      <c r="A60" s="110"/>
      <c r="B60" s="152" t="s">
        <v>110</v>
      </c>
      <c r="C60" s="279" t="s">
        <v>1</v>
      </c>
      <c r="D60" s="203">
        <v>16</v>
      </c>
      <c r="E60" s="110" t="s">
        <v>17</v>
      </c>
      <c r="F60" s="152">
        <v>0</v>
      </c>
      <c r="G60" s="175">
        <f t="shared" ref="G60:G62" si="3">D60*F60</f>
        <v>0</v>
      </c>
      <c r="H60" s="108" t="s">
        <v>116</v>
      </c>
    </row>
    <row r="61" spans="1:13">
      <c r="A61" s="110"/>
      <c r="B61" s="152" t="s">
        <v>111</v>
      </c>
      <c r="C61" s="279" t="s">
        <v>5</v>
      </c>
      <c r="D61" s="203">
        <v>8</v>
      </c>
      <c r="E61" s="110" t="s">
        <v>17</v>
      </c>
      <c r="F61" s="152">
        <v>0</v>
      </c>
      <c r="G61" s="175">
        <f t="shared" si="3"/>
        <v>0</v>
      </c>
      <c r="H61" s="108" t="s">
        <v>116</v>
      </c>
    </row>
    <row r="62" spans="1:13">
      <c r="A62" s="110"/>
      <c r="B62" s="152" t="s">
        <v>112</v>
      </c>
      <c r="C62" s="279" t="s">
        <v>6</v>
      </c>
      <c r="D62" s="203">
        <v>3</v>
      </c>
      <c r="E62" s="110" t="s">
        <v>17</v>
      </c>
      <c r="F62" s="152">
        <v>0</v>
      </c>
      <c r="G62" s="175">
        <f t="shared" si="3"/>
        <v>0</v>
      </c>
      <c r="H62" s="108" t="s">
        <v>116</v>
      </c>
    </row>
    <row r="63" spans="1:13" s="49" customFormat="1">
      <c r="A63" s="258" t="s">
        <v>28</v>
      </c>
      <c r="B63" s="70"/>
      <c r="C63" s="154"/>
      <c r="D63" s="147"/>
      <c r="E63" s="147"/>
      <c r="F63" s="70"/>
      <c r="G63" s="155"/>
      <c r="H63" s="156"/>
    </row>
    <row r="64" spans="1:13" s="49" customFormat="1" ht="15.75">
      <c r="A64" s="130" t="s">
        <v>27</v>
      </c>
      <c r="B64" s="268"/>
      <c r="C64" s="286"/>
      <c r="D64" s="287"/>
      <c r="E64" s="287"/>
      <c r="F64" s="268"/>
      <c r="G64" s="288">
        <f>SUM(G59:G63)</f>
        <v>0</v>
      </c>
      <c r="H64" s="156"/>
    </row>
    <row r="65" spans="1:8">
      <c r="A65" s="42"/>
      <c r="B65" s="147"/>
      <c r="C65" s="157"/>
      <c r="D65" s="160"/>
      <c r="E65" s="159"/>
      <c r="F65" s="163"/>
      <c r="G65" s="164"/>
      <c r="H65" s="161"/>
    </row>
    <row r="66" spans="1:8" ht="18.75">
      <c r="A66" s="171" t="s">
        <v>50</v>
      </c>
      <c r="B66" s="165"/>
      <c r="C66" s="285"/>
      <c r="D66" s="166"/>
      <c r="E66" s="167"/>
      <c r="F66" s="168"/>
      <c r="G66" s="169">
        <f>G24+G33+G54+G64</f>
        <v>0</v>
      </c>
      <c r="H66" s="170"/>
    </row>
    <row r="67" spans="1:8">
      <c r="H67" s="158"/>
    </row>
  </sheetData>
  <pageMargins left="0.7" right="0.7" top="0.78740157499999996" bottom="0.78740157499999996" header="0.3" footer="0.3"/>
  <pageSetup paperSize="9" scale="83" orientation="landscape" r:id="rId1"/>
  <rowBreaks count="2" manualBreakCount="2">
    <brk id="26" max="7" man="1"/>
    <brk id="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O39"/>
  <sheetViews>
    <sheetView zoomScaleNormal="100" workbookViewId="0">
      <selection activeCell="I4" sqref="I4"/>
    </sheetView>
  </sheetViews>
  <sheetFormatPr defaultRowHeight="15"/>
  <cols>
    <col min="1" max="1" width="4.28515625" style="28" customWidth="1"/>
    <col min="2" max="2" width="15.28515625" style="28" customWidth="1"/>
    <col min="3" max="3" width="51.28515625" style="322" customWidth="1"/>
    <col min="4" max="4" width="8.5703125" style="88" bestFit="1" customWidth="1"/>
    <col min="5" max="5" width="4.42578125" style="89" bestFit="1" customWidth="1"/>
    <col min="6" max="6" width="9" style="49" bestFit="1" customWidth="1"/>
    <col min="7" max="7" width="13.7109375" style="90" bestFit="1" customWidth="1"/>
    <col min="8" max="8" width="14.85546875" style="91" bestFit="1" customWidth="1"/>
    <col min="9" max="9" width="63" style="28" customWidth="1"/>
    <col min="10" max="16384" width="9.140625" style="28"/>
  </cols>
  <sheetData>
    <row r="2" spans="1:15" ht="15.75">
      <c r="A2" s="92" t="s">
        <v>156</v>
      </c>
    </row>
    <row r="3" spans="1:15" ht="15.75">
      <c r="A3" s="92"/>
    </row>
    <row r="4" spans="1:15" s="356" customFormat="1">
      <c r="A4" s="372"/>
      <c r="C4" s="407"/>
      <c r="D4" s="408"/>
      <c r="E4" s="409"/>
      <c r="F4" s="410"/>
      <c r="G4" s="371"/>
      <c r="I4" s="420"/>
    </row>
    <row r="5" spans="1:15" s="356" customFormat="1" ht="15.75" thickBot="1">
      <c r="A5" s="372"/>
      <c r="B5" s="349"/>
      <c r="C5" s="415"/>
      <c r="D5" s="416"/>
      <c r="E5" s="372"/>
      <c r="F5" s="417"/>
      <c r="G5" s="418"/>
    </row>
    <row r="6" spans="1:15" s="324" customFormat="1" ht="15.75" thickBot="1">
      <c r="A6" s="326" t="s">
        <v>19</v>
      </c>
      <c r="B6" s="327" t="s">
        <v>20</v>
      </c>
      <c r="C6" s="328" t="s">
        <v>21</v>
      </c>
      <c r="D6" s="329" t="s">
        <v>22</v>
      </c>
      <c r="E6" s="330" t="s">
        <v>23</v>
      </c>
      <c r="F6" s="331" t="s">
        <v>24</v>
      </c>
      <c r="G6" s="332" t="s">
        <v>25</v>
      </c>
    </row>
    <row r="7" spans="1:15" s="324" customFormat="1">
      <c r="A7" s="373">
        <v>5</v>
      </c>
      <c r="B7" s="374"/>
      <c r="C7" s="411" t="s">
        <v>158</v>
      </c>
      <c r="D7" s="412">
        <v>2.5</v>
      </c>
      <c r="E7" s="373" t="s">
        <v>26</v>
      </c>
      <c r="F7" s="413">
        <v>0</v>
      </c>
      <c r="G7" s="414">
        <f>F7*D7</f>
        <v>0</v>
      </c>
    </row>
    <row r="8" spans="1:15" s="324" customFormat="1" ht="62.25">
      <c r="A8" s="373">
        <v>11</v>
      </c>
      <c r="B8" s="374"/>
      <c r="C8" s="375" t="s">
        <v>198</v>
      </c>
      <c r="D8" s="376">
        <v>118</v>
      </c>
      <c r="E8" s="377" t="s">
        <v>17</v>
      </c>
      <c r="F8" s="378">
        <v>0</v>
      </c>
      <c r="G8" s="379">
        <f t="shared" ref="G8:G11" si="0">D8*F8</f>
        <v>0</v>
      </c>
      <c r="H8" s="355"/>
      <c r="I8" s="451"/>
      <c r="J8" s="451"/>
      <c r="K8" s="451"/>
      <c r="L8" s="380"/>
    </row>
    <row r="9" spans="1:15" s="324" customFormat="1" ht="30">
      <c r="A9" s="333">
        <v>12</v>
      </c>
      <c r="B9" s="338"/>
      <c r="C9" s="339" t="s">
        <v>162</v>
      </c>
      <c r="D9" s="347">
        <v>118</v>
      </c>
      <c r="E9" s="341" t="s">
        <v>17</v>
      </c>
      <c r="F9" s="378">
        <v>0</v>
      </c>
      <c r="G9" s="342">
        <f t="shared" si="0"/>
        <v>0</v>
      </c>
      <c r="H9" s="355"/>
    </row>
    <row r="10" spans="1:15" s="324" customFormat="1" ht="60">
      <c r="A10" s="333">
        <v>13</v>
      </c>
      <c r="B10" s="338"/>
      <c r="C10" s="339" t="s">
        <v>163</v>
      </c>
      <c r="D10" s="340">
        <f>D9*2</f>
        <v>236</v>
      </c>
      <c r="E10" s="341" t="s">
        <v>17</v>
      </c>
      <c r="F10" s="378">
        <v>0</v>
      </c>
      <c r="G10" s="342">
        <f t="shared" si="0"/>
        <v>0</v>
      </c>
      <c r="H10" s="355"/>
    </row>
    <row r="11" spans="1:15" s="324" customFormat="1">
      <c r="A11" s="333">
        <v>14</v>
      </c>
      <c r="B11" s="338" t="s">
        <v>42</v>
      </c>
      <c r="C11" s="339" t="s">
        <v>43</v>
      </c>
      <c r="D11" s="340">
        <f>0.02*D9</f>
        <v>2.36</v>
      </c>
      <c r="E11" s="341" t="s">
        <v>44</v>
      </c>
      <c r="F11" s="378">
        <v>0</v>
      </c>
      <c r="G11" s="342">
        <f t="shared" si="0"/>
        <v>0</v>
      </c>
      <c r="H11" s="355"/>
    </row>
    <row r="12" spans="1:15" s="324" customFormat="1" ht="30">
      <c r="A12" s="333">
        <v>17</v>
      </c>
      <c r="B12" s="334"/>
      <c r="C12" s="263" t="s">
        <v>197</v>
      </c>
      <c r="D12" s="335">
        <f>D13*0.05</f>
        <v>7.3000000000000007</v>
      </c>
      <c r="E12" s="335" t="s">
        <v>16</v>
      </c>
      <c r="F12" s="378">
        <v>0</v>
      </c>
      <c r="G12" s="336">
        <f>D12*F12</f>
        <v>0</v>
      </c>
      <c r="H12" s="383"/>
      <c r="I12" s="356"/>
      <c r="J12" s="384"/>
      <c r="K12" s="352"/>
      <c r="L12" s="385"/>
      <c r="O12" s="386"/>
    </row>
    <row r="13" spans="1:15" s="346" customFormat="1" ht="45">
      <c r="A13" s="333">
        <v>9</v>
      </c>
      <c r="B13" s="343"/>
      <c r="C13" s="344" t="s">
        <v>160</v>
      </c>
      <c r="D13" s="340">
        <v>146</v>
      </c>
      <c r="E13" s="341" t="s">
        <v>159</v>
      </c>
      <c r="F13" s="378">
        <v>0</v>
      </c>
      <c r="G13" s="342">
        <f t="shared" ref="G13:G14" si="1">D13*F13</f>
        <v>0</v>
      </c>
    </row>
    <row r="14" spans="1:15" s="346" customFormat="1" ht="17.25">
      <c r="A14" s="333">
        <v>10</v>
      </c>
      <c r="B14" s="338" t="s">
        <v>42</v>
      </c>
      <c r="C14" s="339" t="s">
        <v>199</v>
      </c>
      <c r="D14" s="347">
        <f>D13*0.1</f>
        <v>14.600000000000001</v>
      </c>
      <c r="E14" s="341" t="s">
        <v>161</v>
      </c>
      <c r="F14" s="378">
        <v>0</v>
      </c>
      <c r="G14" s="342">
        <f t="shared" si="1"/>
        <v>0</v>
      </c>
    </row>
    <row r="15" spans="1:15" s="346" customFormat="1" ht="30">
      <c r="A15" s="333">
        <v>15</v>
      </c>
      <c r="B15" s="335"/>
      <c r="C15" s="263" t="s">
        <v>176</v>
      </c>
      <c r="D15" s="381">
        <f>0.01*D13</f>
        <v>1.46</v>
      </c>
      <c r="E15" s="341" t="s">
        <v>41</v>
      </c>
      <c r="F15" s="378">
        <v>0</v>
      </c>
      <c r="G15" s="336">
        <f>D15*F15</f>
        <v>0</v>
      </c>
    </row>
    <row r="16" spans="1:15" s="356" customFormat="1">
      <c r="A16" s="348" t="s">
        <v>28</v>
      </c>
      <c r="B16" s="349"/>
      <c r="C16" s="350"/>
      <c r="D16" s="351"/>
      <c r="E16" s="352"/>
      <c r="F16" s="353"/>
      <c r="G16" s="354"/>
      <c r="H16" s="355"/>
    </row>
    <row r="17" spans="1:12" s="356" customFormat="1">
      <c r="A17" s="348"/>
      <c r="B17" s="421" t="s">
        <v>200</v>
      </c>
      <c r="C17" s="350"/>
      <c r="D17" s="351"/>
      <c r="E17" s="352"/>
      <c r="F17" s="353"/>
      <c r="G17" s="354"/>
      <c r="H17" s="355"/>
    </row>
    <row r="18" spans="1:12" s="324" customFormat="1">
      <c r="A18" s="357" t="s">
        <v>27</v>
      </c>
      <c r="B18" s="358"/>
      <c r="C18" s="359"/>
      <c r="D18" s="360"/>
      <c r="E18" s="361"/>
      <c r="F18" s="362"/>
      <c r="G18" s="363">
        <f>SUM(G7:G15)</f>
        <v>0</v>
      </c>
      <c r="H18" s="364"/>
      <c r="J18" s="337"/>
    </row>
    <row r="19" spans="1:12" s="324" customFormat="1">
      <c r="A19" s="365"/>
      <c r="B19" s="366"/>
      <c r="C19" s="367"/>
      <c r="D19" s="368"/>
      <c r="E19" s="369"/>
      <c r="F19" s="370"/>
      <c r="G19" s="371"/>
      <c r="H19" s="364"/>
      <c r="I19" s="337"/>
      <c r="J19" s="337"/>
    </row>
    <row r="20" spans="1:12" s="324" customFormat="1" ht="23.25" customHeight="1" thickBot="1">
      <c r="A20" s="387" t="s">
        <v>164</v>
      </c>
      <c r="D20" s="380"/>
      <c r="E20" s="323"/>
      <c r="G20" s="325"/>
      <c r="H20" s="323"/>
    </row>
    <row r="21" spans="1:12" s="390" customFormat="1" ht="13.5" thickBot="1">
      <c r="A21" s="326" t="s">
        <v>19</v>
      </c>
      <c r="B21" s="327" t="s">
        <v>48</v>
      </c>
      <c r="C21" s="328" t="s">
        <v>21</v>
      </c>
      <c r="D21" s="329" t="s">
        <v>22</v>
      </c>
      <c r="E21" s="330" t="s">
        <v>23</v>
      </c>
      <c r="F21" s="331" t="s">
        <v>24</v>
      </c>
      <c r="G21" s="388" t="s">
        <v>25</v>
      </c>
      <c r="H21" s="389" t="s">
        <v>165</v>
      </c>
    </row>
    <row r="22" spans="1:12" s="324" customFormat="1">
      <c r="A22" s="391">
        <v>18</v>
      </c>
      <c r="B22" s="392" t="s">
        <v>188</v>
      </c>
      <c r="C22" s="393" t="s">
        <v>189</v>
      </c>
      <c r="D22" s="394">
        <v>27</v>
      </c>
      <c r="E22" s="395" t="s">
        <v>17</v>
      </c>
      <c r="F22" s="396">
        <v>0</v>
      </c>
      <c r="G22" s="397">
        <f>D22*F22</f>
        <v>0</v>
      </c>
      <c r="H22" s="403" t="s">
        <v>196</v>
      </c>
      <c r="I22" s="398"/>
    </row>
    <row r="23" spans="1:12" s="324" customFormat="1">
      <c r="A23" s="399">
        <v>19</v>
      </c>
      <c r="B23" s="400" t="s">
        <v>190</v>
      </c>
      <c r="C23" s="401" t="s">
        <v>191</v>
      </c>
      <c r="D23" s="402">
        <v>35</v>
      </c>
      <c r="E23" s="335" t="s">
        <v>17</v>
      </c>
      <c r="F23" s="334">
        <v>0</v>
      </c>
      <c r="G23" s="336">
        <f t="shared" ref="G23:G25" si="2">D23*F23</f>
        <v>0</v>
      </c>
      <c r="H23" s="403" t="s">
        <v>196</v>
      </c>
    </row>
    <row r="24" spans="1:12" s="324" customFormat="1">
      <c r="A24" s="399">
        <v>20</v>
      </c>
      <c r="B24" s="400" t="s">
        <v>192</v>
      </c>
      <c r="C24" s="401" t="s">
        <v>193</v>
      </c>
      <c r="D24" s="402">
        <v>25</v>
      </c>
      <c r="E24" s="335" t="s">
        <v>17</v>
      </c>
      <c r="F24" s="334">
        <v>0</v>
      </c>
      <c r="G24" s="336">
        <f t="shared" si="2"/>
        <v>0</v>
      </c>
      <c r="H24" s="403" t="s">
        <v>196</v>
      </c>
    </row>
    <row r="25" spans="1:12" s="324" customFormat="1">
      <c r="A25" s="399">
        <v>21</v>
      </c>
      <c r="B25" s="400" t="s">
        <v>194</v>
      </c>
      <c r="C25" s="334" t="s">
        <v>195</v>
      </c>
      <c r="D25" s="333">
        <v>31</v>
      </c>
      <c r="E25" s="335" t="s">
        <v>17</v>
      </c>
      <c r="F25" s="334">
        <v>0</v>
      </c>
      <c r="G25" s="336">
        <f t="shared" si="2"/>
        <v>0</v>
      </c>
      <c r="H25" s="403" t="s">
        <v>196</v>
      </c>
    </row>
    <row r="26" spans="1:12" s="324" customFormat="1">
      <c r="C26" s="404" t="s">
        <v>166</v>
      </c>
      <c r="D26" s="405">
        <f>SUM(D22:D25)</f>
        <v>118</v>
      </c>
      <c r="E26" s="323"/>
      <c r="G26" s="406">
        <f>SUM(G22:G25)</f>
        <v>0</v>
      </c>
      <c r="H26" s="323"/>
    </row>
    <row r="27" spans="1:12" s="324" customFormat="1">
      <c r="A27" s="348" t="s">
        <v>28</v>
      </c>
      <c r="D27" s="380"/>
      <c r="E27" s="323"/>
      <c r="G27" s="325"/>
      <c r="H27" s="323"/>
    </row>
    <row r="28" spans="1:12" s="324" customFormat="1" ht="18.75">
      <c r="A28" s="424" t="s">
        <v>167</v>
      </c>
      <c r="B28" s="425"/>
      <c r="C28" s="426"/>
      <c r="D28" s="427"/>
      <c r="E28" s="428"/>
      <c r="F28" s="425"/>
      <c r="G28" s="429">
        <f>G26+G18</f>
        <v>0</v>
      </c>
      <c r="H28" s="323"/>
    </row>
    <row r="29" spans="1:12" s="324" customFormat="1" ht="18.75">
      <c r="A29" s="425"/>
      <c r="B29" s="425"/>
      <c r="C29" s="426"/>
      <c r="D29" s="427"/>
      <c r="E29" s="428"/>
      <c r="F29" s="425"/>
      <c r="G29" s="430"/>
      <c r="H29" s="323"/>
    </row>
    <row r="30" spans="1:12" ht="31.5" customHeight="1" thickBot="1">
      <c r="B30" s="419" t="s">
        <v>168</v>
      </c>
    </row>
    <row r="31" spans="1:12" s="324" customFormat="1" ht="15.75" thickBot="1">
      <c r="A31" s="326" t="s">
        <v>19</v>
      </c>
      <c r="B31" s="327" t="s">
        <v>20</v>
      </c>
      <c r="C31" s="328" t="s">
        <v>21</v>
      </c>
      <c r="D31" s="329" t="s">
        <v>22</v>
      </c>
      <c r="E31" s="330" t="s">
        <v>23</v>
      </c>
      <c r="F31" s="331" t="s">
        <v>24</v>
      </c>
      <c r="G31" s="332" t="s">
        <v>25</v>
      </c>
    </row>
    <row r="32" spans="1:12" s="324" customFormat="1">
      <c r="A32" s="373">
        <v>11</v>
      </c>
      <c r="B32" s="374"/>
      <c r="C32" s="375" t="s">
        <v>169</v>
      </c>
      <c r="D32" s="376">
        <v>85</v>
      </c>
      <c r="E32" s="377" t="s">
        <v>17</v>
      </c>
      <c r="F32" s="378">
        <v>0</v>
      </c>
      <c r="G32" s="379">
        <f t="shared" ref="G32:G36" si="3">D32*F32</f>
        <v>0</v>
      </c>
      <c r="H32" s="355"/>
      <c r="J32" s="380"/>
      <c r="L32" s="380"/>
    </row>
    <row r="33" spans="1:12" s="324" customFormat="1" ht="30">
      <c r="A33" s="333">
        <v>12</v>
      </c>
      <c r="B33" s="338"/>
      <c r="C33" s="339" t="s">
        <v>170</v>
      </c>
      <c r="D33" s="347">
        <v>85</v>
      </c>
      <c r="E33" s="341" t="s">
        <v>17</v>
      </c>
      <c r="F33" s="345">
        <v>0</v>
      </c>
      <c r="G33" s="342">
        <f t="shared" si="3"/>
        <v>0</v>
      </c>
      <c r="H33" s="355"/>
    </row>
    <row r="34" spans="1:12" s="324" customFormat="1">
      <c r="A34" s="333"/>
      <c r="B34" s="338"/>
      <c r="C34" s="339" t="s">
        <v>172</v>
      </c>
      <c r="D34" s="347">
        <v>85</v>
      </c>
      <c r="E34" s="341" t="s">
        <v>17</v>
      </c>
      <c r="F34" s="345">
        <v>0</v>
      </c>
      <c r="G34" s="342">
        <f>D34*F34</f>
        <v>0</v>
      </c>
      <c r="H34" s="355"/>
    </row>
    <row r="35" spans="1:12" s="324" customFormat="1">
      <c r="A35" s="333">
        <v>13</v>
      </c>
      <c r="B35" s="338"/>
      <c r="C35" s="339" t="s">
        <v>175</v>
      </c>
      <c r="D35" s="340">
        <v>261</v>
      </c>
      <c r="E35" s="341" t="s">
        <v>171</v>
      </c>
      <c r="F35" s="345">
        <v>0</v>
      </c>
      <c r="G35" s="342">
        <f t="shared" si="3"/>
        <v>0</v>
      </c>
      <c r="H35" s="355"/>
    </row>
    <row r="36" spans="1:12" s="324" customFormat="1">
      <c r="A36" s="333">
        <v>14</v>
      </c>
      <c r="B36" s="338" t="s">
        <v>42</v>
      </c>
      <c r="C36" s="339" t="s">
        <v>173</v>
      </c>
      <c r="D36" s="340">
        <v>261</v>
      </c>
      <c r="E36" s="341" t="s">
        <v>171</v>
      </c>
      <c r="F36" s="345">
        <v>0</v>
      </c>
      <c r="G36" s="342">
        <f t="shared" si="3"/>
        <v>0</v>
      </c>
      <c r="H36" s="355"/>
    </row>
    <row r="37" spans="1:12" s="324" customFormat="1" ht="30">
      <c r="A37" s="333">
        <v>15</v>
      </c>
      <c r="B37" s="335"/>
      <c r="C37" s="263" t="s">
        <v>174</v>
      </c>
      <c r="D37" s="381">
        <f>D36*0.005</f>
        <v>1.3049999999999999</v>
      </c>
      <c r="E37" s="341" t="s">
        <v>41</v>
      </c>
      <c r="F37" s="382">
        <v>0</v>
      </c>
      <c r="G37" s="336">
        <f>D37*F37</f>
        <v>0</v>
      </c>
      <c r="H37" s="383"/>
      <c r="J37" s="384"/>
      <c r="K37" s="352"/>
      <c r="L37" s="385"/>
    </row>
    <row r="38" spans="1:12" s="356" customFormat="1">
      <c r="A38" s="348" t="s">
        <v>28</v>
      </c>
      <c r="B38" s="349"/>
      <c r="C38" s="350"/>
      <c r="D38" s="351"/>
      <c r="E38" s="352"/>
      <c r="F38" s="353"/>
      <c r="G38" s="354"/>
      <c r="H38" s="355"/>
    </row>
    <row r="39" spans="1:12" s="324" customFormat="1">
      <c r="A39" s="357" t="s">
        <v>27</v>
      </c>
      <c r="B39" s="358"/>
      <c r="C39" s="359"/>
      <c r="D39" s="360"/>
      <c r="E39" s="361"/>
      <c r="F39" s="362"/>
      <c r="G39" s="363">
        <f>SUM(G32:G38)</f>
        <v>0</v>
      </c>
      <c r="H39" s="364"/>
      <c r="J39" s="337"/>
    </row>
  </sheetData>
  <mergeCells count="1">
    <mergeCell ref="I8:K8"/>
  </mergeCells>
  <pageMargins left="0.7" right="0.7" top="0.78740157499999996" bottom="0.78740157499999996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zoomScaleNormal="100" workbookViewId="0">
      <selection activeCell="J7" sqref="J7"/>
    </sheetView>
  </sheetViews>
  <sheetFormatPr defaultRowHeight="15"/>
  <cols>
    <col min="1" max="1" width="5.85546875" style="28" customWidth="1"/>
    <col min="2" max="2" width="11.5703125" style="28" customWidth="1"/>
    <col min="3" max="3" width="55" style="28" customWidth="1"/>
    <col min="4" max="4" width="9.7109375" style="28" bestFit="1" customWidth="1"/>
    <col min="5" max="5" width="6" style="28" customWidth="1"/>
    <col min="6" max="6" width="11.85546875" style="28" customWidth="1"/>
    <col min="7" max="7" width="15.7109375" style="51" customWidth="1"/>
    <col min="8" max="9" width="9.140625" style="28"/>
    <col min="10" max="10" width="9.28515625" style="28" bestFit="1" customWidth="1"/>
    <col min="11" max="16384" width="9.140625" style="28"/>
  </cols>
  <sheetData>
    <row r="1" spans="1:10" s="15" customFormat="1" ht="18.75">
      <c r="A1" s="92" t="s">
        <v>155</v>
      </c>
      <c r="G1" s="18"/>
    </row>
    <row r="3" spans="1:10" ht="15.75" thickBot="1">
      <c r="A3" s="121" t="s">
        <v>19</v>
      </c>
      <c r="B3" s="21" t="s">
        <v>20</v>
      </c>
      <c r="C3" s="22" t="s">
        <v>21</v>
      </c>
      <c r="D3" s="173" t="s">
        <v>22</v>
      </c>
      <c r="E3" s="123" t="s">
        <v>23</v>
      </c>
      <c r="F3" s="122" t="s">
        <v>24</v>
      </c>
      <c r="G3" s="26" t="s">
        <v>25</v>
      </c>
      <c r="H3" s="27"/>
    </row>
    <row r="4" spans="1:10" ht="17.25">
      <c r="A4" s="110">
        <v>1</v>
      </c>
      <c r="B4" s="75"/>
      <c r="C4" s="76" t="s">
        <v>51</v>
      </c>
      <c r="D4" s="107">
        <v>1320</v>
      </c>
      <c r="E4" s="110" t="s">
        <v>46</v>
      </c>
      <c r="F4" s="174">
        <v>0</v>
      </c>
      <c r="G4" s="175">
        <f t="shared" ref="G4:G11" si="0">D4*F4</f>
        <v>0</v>
      </c>
      <c r="J4" s="176"/>
    </row>
    <row r="5" spans="1:10" ht="17.25">
      <c r="A5" s="110">
        <v>2</v>
      </c>
      <c r="B5" s="75"/>
      <c r="C5" s="76" t="s">
        <v>52</v>
      </c>
      <c r="D5" s="177">
        <v>1320</v>
      </c>
      <c r="E5" s="110" t="s">
        <v>46</v>
      </c>
      <c r="F5" s="178">
        <v>0</v>
      </c>
      <c r="G5" s="179">
        <f t="shared" si="0"/>
        <v>0</v>
      </c>
    </row>
    <row r="6" spans="1:10" ht="17.25">
      <c r="A6" s="110">
        <v>3</v>
      </c>
      <c r="B6" s="75"/>
      <c r="C6" s="76" t="s">
        <v>53</v>
      </c>
      <c r="D6" s="177">
        <v>1320</v>
      </c>
      <c r="E6" s="110" t="s">
        <v>46</v>
      </c>
      <c r="F6" s="178">
        <v>0</v>
      </c>
      <c r="G6" s="179">
        <f t="shared" si="0"/>
        <v>0</v>
      </c>
    </row>
    <row r="7" spans="1:10" ht="17.25">
      <c r="A7" s="110">
        <v>4</v>
      </c>
      <c r="B7" s="110"/>
      <c r="C7" s="76" t="s">
        <v>54</v>
      </c>
      <c r="D7" s="180">
        <v>1320</v>
      </c>
      <c r="E7" s="110" t="s">
        <v>46</v>
      </c>
      <c r="F7" s="178">
        <v>0</v>
      </c>
      <c r="G7" s="179">
        <f t="shared" si="0"/>
        <v>0</v>
      </c>
    </row>
    <row r="8" spans="1:10" ht="17.25">
      <c r="A8" s="110">
        <v>5</v>
      </c>
      <c r="B8" s="110"/>
      <c r="C8" s="76" t="s">
        <v>55</v>
      </c>
      <c r="D8" s="180">
        <v>1320</v>
      </c>
      <c r="E8" s="110" t="s">
        <v>46</v>
      </c>
      <c r="F8" s="178">
        <v>0</v>
      </c>
      <c r="G8" s="179">
        <f t="shared" si="0"/>
        <v>0</v>
      </c>
    </row>
    <row r="9" spans="1:10" ht="17.25">
      <c r="A9" s="110">
        <v>6</v>
      </c>
      <c r="B9" s="75"/>
      <c r="C9" s="76" t="s">
        <v>56</v>
      </c>
      <c r="D9" s="177">
        <v>1320</v>
      </c>
      <c r="E9" s="110" t="s">
        <v>46</v>
      </c>
      <c r="F9" s="178">
        <v>0</v>
      </c>
      <c r="G9" s="179">
        <f t="shared" si="0"/>
        <v>0</v>
      </c>
    </row>
    <row r="10" spans="1:10" ht="30">
      <c r="A10" s="110"/>
      <c r="B10" s="75"/>
      <c r="C10" s="76" t="s">
        <v>126</v>
      </c>
      <c r="D10" s="311">
        <f>D9*0.03*0.001</f>
        <v>3.9600000000000003E-2</v>
      </c>
      <c r="E10" s="110" t="s">
        <v>41</v>
      </c>
      <c r="F10" s="178">
        <v>0</v>
      </c>
      <c r="G10" s="179">
        <f t="shared" si="0"/>
        <v>0</v>
      </c>
    </row>
    <row r="11" spans="1:10">
      <c r="A11" s="110">
        <v>7</v>
      </c>
      <c r="B11" s="75" t="s">
        <v>30</v>
      </c>
      <c r="C11" s="76" t="s">
        <v>57</v>
      </c>
      <c r="D11" s="177">
        <v>2</v>
      </c>
      <c r="E11" s="110" t="s">
        <v>17</v>
      </c>
      <c r="F11" s="178">
        <v>0</v>
      </c>
      <c r="G11" s="179">
        <f t="shared" si="0"/>
        <v>0</v>
      </c>
    </row>
    <row r="12" spans="1:10">
      <c r="A12" s="181" t="s">
        <v>27</v>
      </c>
      <c r="B12" s="37"/>
      <c r="C12" s="38"/>
      <c r="D12" s="182"/>
      <c r="E12" s="37"/>
      <c r="F12" s="183"/>
      <c r="G12" s="184">
        <f>SUM(G4:G11)</f>
        <v>0</v>
      </c>
    </row>
    <row r="13" spans="1:10">
      <c r="A13" s="185" t="s">
        <v>99</v>
      </c>
      <c r="F13" s="186"/>
      <c r="G13" s="90"/>
    </row>
    <row r="14" spans="1:10">
      <c r="A14" s="42" t="s">
        <v>28</v>
      </c>
      <c r="F14" s="186"/>
      <c r="G14" s="90"/>
    </row>
    <row r="15" spans="1:10" ht="15.75" thickBot="1">
      <c r="F15" s="186"/>
      <c r="G15" s="90"/>
    </row>
    <row r="16" spans="1:10" ht="15.75" thickBot="1">
      <c r="A16" s="121" t="s">
        <v>19</v>
      </c>
      <c r="B16" s="21" t="s">
        <v>20</v>
      </c>
      <c r="C16" s="22" t="s">
        <v>21</v>
      </c>
      <c r="D16" s="173" t="s">
        <v>22</v>
      </c>
      <c r="E16" s="123" t="s">
        <v>23</v>
      </c>
      <c r="F16" s="122" t="s">
        <v>24</v>
      </c>
      <c r="G16" s="26" t="s">
        <v>25</v>
      </c>
      <c r="H16" s="27"/>
    </row>
    <row r="17" spans="1:9">
      <c r="A17" s="29">
        <v>8</v>
      </c>
      <c r="B17" s="30"/>
      <c r="C17" s="30" t="s">
        <v>100</v>
      </c>
      <c r="D17" s="32">
        <f>0.01*D6</f>
        <v>13.200000000000001</v>
      </c>
      <c r="E17" s="32" t="s">
        <v>44</v>
      </c>
      <c r="F17" s="291">
        <v>0</v>
      </c>
      <c r="G17" s="188">
        <f>D17*F17</f>
        <v>0</v>
      </c>
    </row>
    <row r="18" spans="1:9">
      <c r="A18" s="110"/>
      <c r="B18" s="75"/>
      <c r="C18" s="75" t="s">
        <v>127</v>
      </c>
      <c r="D18" s="312">
        <f>D10</f>
        <v>3.9600000000000003E-2</v>
      </c>
      <c r="E18" s="152" t="s">
        <v>41</v>
      </c>
      <c r="F18" s="298">
        <v>0</v>
      </c>
      <c r="G18" s="188">
        <f>D18*F18</f>
        <v>0</v>
      </c>
    </row>
    <row r="19" spans="1:9">
      <c r="A19" s="181" t="s">
        <v>27</v>
      </c>
      <c r="B19" s="37"/>
      <c r="C19" s="38"/>
      <c r="D19" s="292"/>
      <c r="E19" s="39"/>
      <c r="F19" s="244"/>
      <c r="G19" s="184">
        <f>SUM(G17:G18)</f>
        <v>0</v>
      </c>
    </row>
    <row r="20" spans="1:9">
      <c r="F20" s="190"/>
    </row>
    <row r="21" spans="1:9" ht="18.75">
      <c r="A21" s="171" t="s">
        <v>58</v>
      </c>
      <c r="B21" s="81"/>
      <c r="C21" s="82"/>
      <c r="D21" s="81"/>
      <c r="E21" s="81"/>
      <c r="F21" s="81"/>
      <c r="G21" s="172">
        <f>G19+G12</f>
        <v>0</v>
      </c>
      <c r="H21" s="52"/>
      <c r="I21" s="191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6"/>
  <sheetViews>
    <sheetView zoomScaleNormal="100" workbookViewId="0">
      <selection activeCell="I15" sqref="I15:O19"/>
    </sheetView>
  </sheetViews>
  <sheetFormatPr defaultRowHeight="15"/>
  <cols>
    <col min="1" max="1" width="5.85546875" style="28" customWidth="1"/>
    <col min="2" max="2" width="11.5703125" style="28" customWidth="1"/>
    <col min="3" max="3" width="55" style="28" customWidth="1"/>
    <col min="4" max="4" width="9.28515625" style="28" bestFit="1" customWidth="1"/>
    <col min="5" max="5" width="6" style="28" customWidth="1"/>
    <col min="6" max="6" width="11.85546875" style="28" customWidth="1"/>
    <col min="7" max="7" width="15.7109375" style="51" customWidth="1"/>
    <col min="8" max="8" width="9.140625" style="28"/>
    <col min="9" max="9" width="9.42578125" style="28" bestFit="1" customWidth="1"/>
    <col min="10" max="11" width="9.140625" style="28"/>
    <col min="12" max="14" width="9.28515625" style="28" bestFit="1" customWidth="1"/>
    <col min="15" max="16384" width="9.140625" style="28"/>
  </cols>
  <sheetData>
    <row r="1" spans="1:8" s="15" customFormat="1" ht="18.75">
      <c r="A1" s="10" t="s">
        <v>142</v>
      </c>
      <c r="G1" s="18"/>
    </row>
    <row r="2" spans="1:8" s="15" customFormat="1" ht="18.75">
      <c r="A2" s="9"/>
      <c r="G2" s="18"/>
    </row>
    <row r="3" spans="1:8" s="15" customFormat="1" ht="18.75">
      <c r="A3" s="92"/>
      <c r="G3" s="18"/>
    </row>
    <row r="4" spans="1:8" ht="30" customHeight="1">
      <c r="A4" s="453" t="s">
        <v>203</v>
      </c>
      <c r="B4" s="446"/>
      <c r="C4" s="446"/>
      <c r="D4" s="446"/>
      <c r="E4" s="446"/>
      <c r="F4" s="446"/>
      <c r="G4" s="446"/>
    </row>
    <row r="5" spans="1:8" ht="15.75">
      <c r="A5" s="19"/>
      <c r="B5" s="28" t="s">
        <v>202</v>
      </c>
      <c r="D5" s="50"/>
      <c r="E5" s="49"/>
      <c r="F5" s="50"/>
    </row>
    <row r="6" spans="1:8" ht="16.5" thickBot="1">
      <c r="A6" s="19"/>
      <c r="D6" s="50"/>
      <c r="E6" s="49"/>
      <c r="F6" s="50"/>
    </row>
    <row r="7" spans="1:8" ht="15.75" thickBot="1">
      <c r="A7" s="20" t="s">
        <v>19</v>
      </c>
      <c r="B7" s="21" t="s">
        <v>20</v>
      </c>
      <c r="C7" s="22" t="s">
        <v>21</v>
      </c>
      <c r="D7" s="25" t="s">
        <v>22</v>
      </c>
      <c r="E7" s="24" t="s">
        <v>23</v>
      </c>
      <c r="F7" s="25" t="s">
        <v>24</v>
      </c>
      <c r="G7" s="26" t="s">
        <v>25</v>
      </c>
      <c r="H7" s="27"/>
    </row>
    <row r="8" spans="1:8" s="49" customFormat="1" ht="27.75">
      <c r="A8" s="248"/>
      <c r="B8" s="152"/>
      <c r="C8" s="263" t="s">
        <v>81</v>
      </c>
      <c r="D8" s="251">
        <f>817*2</f>
        <v>1634</v>
      </c>
      <c r="E8" s="32" t="s">
        <v>29</v>
      </c>
      <c r="F8" s="79">
        <v>0</v>
      </c>
      <c r="G8" s="68">
        <f t="shared" ref="G8:G16" si="0">D8*F8</f>
        <v>0</v>
      </c>
    </row>
    <row r="9" spans="1:8" s="49" customFormat="1">
      <c r="A9" s="248"/>
      <c r="B9" s="32"/>
      <c r="C9" s="263" t="s">
        <v>82</v>
      </c>
      <c r="D9" s="256">
        <f>0.0001*D8*7</f>
        <v>1.1438000000000001</v>
      </c>
      <c r="E9" s="152" t="s">
        <v>83</v>
      </c>
      <c r="F9" s="79">
        <v>0</v>
      </c>
      <c r="G9" s="68">
        <f t="shared" si="0"/>
        <v>0</v>
      </c>
    </row>
    <row r="10" spans="1:8" s="49" customFormat="1" ht="30">
      <c r="A10" s="248"/>
      <c r="B10" s="32"/>
      <c r="C10" s="264" t="s">
        <v>85</v>
      </c>
      <c r="D10" s="243">
        <v>817</v>
      </c>
      <c r="E10" s="32" t="s">
        <v>29</v>
      </c>
      <c r="F10" s="79">
        <v>0</v>
      </c>
      <c r="G10" s="68">
        <f t="shared" si="0"/>
        <v>0</v>
      </c>
    </row>
    <row r="11" spans="1:8" s="49" customFormat="1">
      <c r="A11" s="248"/>
      <c r="B11" s="32"/>
      <c r="C11" s="264" t="s">
        <v>86</v>
      </c>
      <c r="D11" s="243">
        <v>817</v>
      </c>
      <c r="E11" s="32" t="s">
        <v>29</v>
      </c>
      <c r="F11" s="79">
        <v>0</v>
      </c>
      <c r="G11" s="68">
        <f t="shared" si="0"/>
        <v>0</v>
      </c>
    </row>
    <row r="12" spans="1:8" s="49" customFormat="1">
      <c r="A12" s="248"/>
      <c r="B12" s="32"/>
      <c r="C12" s="264" t="s">
        <v>87</v>
      </c>
      <c r="D12" s="243">
        <v>817</v>
      </c>
      <c r="E12" s="32" t="s">
        <v>29</v>
      </c>
      <c r="F12" s="79">
        <v>0</v>
      </c>
      <c r="G12" s="68">
        <f t="shared" si="0"/>
        <v>0</v>
      </c>
    </row>
    <row r="13" spans="1:8" s="49" customFormat="1" ht="45">
      <c r="A13" s="248"/>
      <c r="B13" s="32"/>
      <c r="C13" s="263" t="s">
        <v>84</v>
      </c>
      <c r="D13" s="243">
        <v>817</v>
      </c>
      <c r="E13" s="32" t="s">
        <v>29</v>
      </c>
      <c r="F13" s="79">
        <v>0</v>
      </c>
      <c r="G13" s="68">
        <f t="shared" si="0"/>
        <v>0</v>
      </c>
    </row>
    <row r="14" spans="1:8" s="49" customFormat="1">
      <c r="A14" s="248"/>
      <c r="B14" s="32"/>
      <c r="C14" s="264" t="s">
        <v>114</v>
      </c>
      <c r="D14" s="243">
        <v>817</v>
      </c>
      <c r="E14" s="32" t="s">
        <v>29</v>
      </c>
      <c r="F14" s="79">
        <v>0</v>
      </c>
      <c r="G14" s="68">
        <f t="shared" si="0"/>
        <v>0</v>
      </c>
    </row>
    <row r="15" spans="1:8" s="49" customFormat="1" ht="30">
      <c r="A15" s="248"/>
      <c r="B15" s="32"/>
      <c r="C15" s="264" t="s">
        <v>88</v>
      </c>
      <c r="D15" s="243">
        <v>817</v>
      </c>
      <c r="E15" s="32" t="s">
        <v>29</v>
      </c>
      <c r="F15" s="79">
        <v>0</v>
      </c>
      <c r="G15" s="68">
        <f t="shared" si="0"/>
        <v>0</v>
      </c>
    </row>
    <row r="16" spans="1:8" s="49" customFormat="1">
      <c r="A16" s="203"/>
      <c r="B16" s="152"/>
      <c r="C16" s="263" t="s">
        <v>115</v>
      </c>
      <c r="D16" s="256">
        <v>817</v>
      </c>
      <c r="E16" s="32" t="s">
        <v>29</v>
      </c>
      <c r="F16" s="79">
        <v>0</v>
      </c>
      <c r="G16" s="68">
        <f t="shared" si="0"/>
        <v>0</v>
      </c>
    </row>
    <row r="17" spans="1:9">
      <c r="A17" s="42" t="s">
        <v>28</v>
      </c>
      <c r="D17" s="50"/>
      <c r="E17" s="49"/>
      <c r="F17" s="50"/>
      <c r="I17" s="191"/>
    </row>
    <row r="18" spans="1:9">
      <c r="A18" s="36" t="s">
        <v>27</v>
      </c>
      <c r="B18" s="37"/>
      <c r="C18" s="38"/>
      <c r="D18" s="244"/>
      <c r="E18" s="39"/>
      <c r="F18" s="40"/>
      <c r="G18" s="41">
        <f>SUM(G8:G16)</f>
        <v>0</v>
      </c>
      <c r="I18" s="49"/>
    </row>
    <row r="19" spans="1:9">
      <c r="B19" s="43"/>
      <c r="C19" s="44"/>
      <c r="D19" s="245"/>
      <c r="E19" s="45"/>
      <c r="F19" s="46"/>
      <c r="G19" s="47"/>
    </row>
    <row r="20" spans="1:9" ht="15.75">
      <c r="A20" s="19" t="s">
        <v>136</v>
      </c>
      <c r="B20" s="6"/>
      <c r="C20" s="6"/>
      <c r="D20" s="6"/>
      <c r="E20" s="45"/>
      <c r="F20" s="46"/>
      <c r="G20" s="47"/>
    </row>
    <row r="21" spans="1:9" ht="15.75" thickBot="1">
      <c r="A21" s="52"/>
      <c r="D21" s="50"/>
      <c r="E21" s="49"/>
      <c r="F21" s="50"/>
    </row>
    <row r="22" spans="1:9" ht="15.75" thickBot="1">
      <c r="A22" s="20" t="s">
        <v>19</v>
      </c>
      <c r="B22" s="21" t="s">
        <v>20</v>
      </c>
      <c r="C22" s="22" t="s">
        <v>21</v>
      </c>
      <c r="D22" s="25" t="s">
        <v>22</v>
      </c>
      <c r="E22" s="24" t="s">
        <v>23</v>
      </c>
      <c r="F22" s="25" t="s">
        <v>24</v>
      </c>
      <c r="G22" s="26" t="s">
        <v>25</v>
      </c>
      <c r="H22" s="27"/>
    </row>
    <row r="23" spans="1:9" s="49" customFormat="1" ht="30">
      <c r="A23" s="296"/>
      <c r="B23" s="152"/>
      <c r="C23" s="297" t="s">
        <v>204</v>
      </c>
      <c r="D23" s="256">
        <f>D15*0.05</f>
        <v>40.85</v>
      </c>
      <c r="E23" s="152" t="s">
        <v>16</v>
      </c>
      <c r="F23" s="78">
        <v>0</v>
      </c>
      <c r="G23" s="71">
        <f>D23*F23</f>
        <v>0</v>
      </c>
    </row>
    <row r="24" spans="1:9">
      <c r="A24" s="42" t="s">
        <v>92</v>
      </c>
      <c r="D24" s="50"/>
      <c r="E24" s="49"/>
      <c r="F24" s="50"/>
    </row>
    <row r="25" spans="1:9">
      <c r="A25" s="36" t="s">
        <v>27</v>
      </c>
      <c r="B25" s="266"/>
      <c r="C25" s="266"/>
      <c r="D25" s="267"/>
      <c r="E25" s="268"/>
      <c r="F25" s="267"/>
      <c r="G25" s="41">
        <f>SUM(G23:G24)</f>
        <v>0</v>
      </c>
    </row>
    <row r="26" spans="1:9">
      <c r="A26" s="52"/>
      <c r="D26" s="50"/>
      <c r="E26" s="49"/>
      <c r="F26" s="50"/>
    </row>
    <row r="27" spans="1:9" ht="15.75">
      <c r="A27" s="19" t="s">
        <v>137</v>
      </c>
      <c r="B27" s="6"/>
      <c r="C27" s="6"/>
      <c r="D27" s="6"/>
      <c r="E27" s="45"/>
      <c r="F27" s="46"/>
      <c r="G27" s="47"/>
    </row>
    <row r="28" spans="1:9" ht="15.75" thickBot="1">
      <c r="A28" s="52"/>
      <c r="D28" s="50"/>
      <c r="E28" s="49"/>
      <c r="F28" s="50"/>
    </row>
    <row r="29" spans="1:9" ht="15.75" thickBot="1">
      <c r="A29" s="20" t="s">
        <v>19</v>
      </c>
      <c r="B29" s="21" t="s">
        <v>20</v>
      </c>
      <c r="C29" s="22" t="s">
        <v>21</v>
      </c>
      <c r="D29" s="25" t="s">
        <v>22</v>
      </c>
      <c r="E29" s="24" t="s">
        <v>23</v>
      </c>
      <c r="F29" s="25" t="s">
        <v>24</v>
      </c>
      <c r="G29" s="26" t="s">
        <v>25</v>
      </c>
      <c r="H29" s="27"/>
    </row>
    <row r="30" spans="1:9">
      <c r="A30" s="260"/>
      <c r="B30" s="75"/>
      <c r="C30" s="75" t="s">
        <v>90</v>
      </c>
      <c r="D30" s="78">
        <f>D23</f>
        <v>40.85</v>
      </c>
      <c r="E30" s="152" t="s">
        <v>16</v>
      </c>
      <c r="F30" s="78">
        <v>0</v>
      </c>
      <c r="G30" s="71">
        <f>D30*F30</f>
        <v>0</v>
      </c>
    </row>
    <row r="31" spans="1:9">
      <c r="A31" s="260"/>
      <c r="B31" s="75"/>
      <c r="C31" s="75" t="s">
        <v>215</v>
      </c>
      <c r="D31" s="78">
        <f>D30*10</f>
        <v>408.5</v>
      </c>
      <c r="E31" s="152" t="s">
        <v>16</v>
      </c>
      <c r="F31" s="78">
        <v>0</v>
      </c>
      <c r="G31" s="71">
        <f>D31*F31</f>
        <v>0</v>
      </c>
    </row>
    <row r="32" spans="1:9">
      <c r="A32" s="42" t="s">
        <v>91</v>
      </c>
      <c r="D32" s="50"/>
      <c r="E32" s="49"/>
      <c r="F32" s="50"/>
    </row>
    <row r="33" spans="1:10">
      <c r="A33" s="36" t="s">
        <v>27</v>
      </c>
      <c r="B33" s="266"/>
      <c r="C33" s="266"/>
      <c r="D33" s="267"/>
      <c r="E33" s="268"/>
      <c r="F33" s="267"/>
      <c r="G33" s="41">
        <f>SUM(G30:G32)</f>
        <v>0</v>
      </c>
    </row>
    <row r="34" spans="1:10" s="15" customFormat="1" ht="18.75">
      <c r="A34" s="92"/>
      <c r="G34" s="18"/>
    </row>
    <row r="35" spans="1:10" ht="15.75">
      <c r="A35" s="92" t="s">
        <v>143</v>
      </c>
    </row>
    <row r="36" spans="1:10" ht="15.75" thickBot="1"/>
    <row r="37" spans="1:10" ht="15.75" thickBot="1">
      <c r="A37" s="121" t="s">
        <v>19</v>
      </c>
      <c r="B37" s="21" t="s">
        <v>20</v>
      </c>
      <c r="C37" s="22" t="s">
        <v>21</v>
      </c>
      <c r="D37" s="173" t="s">
        <v>22</v>
      </c>
      <c r="E37" s="123" t="s">
        <v>23</v>
      </c>
      <c r="F37" s="122" t="s">
        <v>24</v>
      </c>
      <c r="G37" s="26" t="s">
        <v>25</v>
      </c>
      <c r="H37" s="27"/>
    </row>
    <row r="38" spans="1:10" ht="17.25">
      <c r="A38" s="110">
        <v>1</v>
      </c>
      <c r="B38" s="75"/>
      <c r="C38" s="76" t="s">
        <v>51</v>
      </c>
      <c r="D38" s="256">
        <v>817</v>
      </c>
      <c r="E38" s="110" t="s">
        <v>46</v>
      </c>
      <c r="F38" s="174">
        <v>0</v>
      </c>
      <c r="G38" s="175">
        <f t="shared" ref="G38:G44" si="1">D38*F38</f>
        <v>0</v>
      </c>
      <c r="J38" s="176"/>
    </row>
    <row r="39" spans="1:10" ht="17.25">
      <c r="A39" s="110">
        <v>2</v>
      </c>
      <c r="B39" s="75"/>
      <c r="C39" s="76" t="s">
        <v>52</v>
      </c>
      <c r="D39" s="77">
        <v>817</v>
      </c>
      <c r="E39" s="110" t="s">
        <v>46</v>
      </c>
      <c r="F39" s="178">
        <v>0</v>
      </c>
      <c r="G39" s="179">
        <f t="shared" si="1"/>
        <v>0</v>
      </c>
    </row>
    <row r="40" spans="1:10" ht="17.25">
      <c r="A40" s="110">
        <v>3</v>
      </c>
      <c r="B40" s="75"/>
      <c r="C40" s="76" t="s">
        <v>53</v>
      </c>
      <c r="D40" s="77">
        <v>817</v>
      </c>
      <c r="E40" s="110" t="s">
        <v>46</v>
      </c>
      <c r="F40" s="178">
        <v>0</v>
      </c>
      <c r="G40" s="179">
        <f t="shared" si="1"/>
        <v>0</v>
      </c>
    </row>
    <row r="41" spans="1:10" ht="17.25">
      <c r="A41" s="110">
        <v>4</v>
      </c>
      <c r="B41" s="110"/>
      <c r="C41" s="76" t="s">
        <v>54</v>
      </c>
      <c r="D41" s="208">
        <v>817</v>
      </c>
      <c r="E41" s="110" t="s">
        <v>46</v>
      </c>
      <c r="F41" s="178">
        <v>0</v>
      </c>
      <c r="G41" s="179">
        <f t="shared" si="1"/>
        <v>0</v>
      </c>
    </row>
    <row r="42" spans="1:10" ht="17.25">
      <c r="A42" s="110">
        <v>5</v>
      </c>
      <c r="B42" s="110"/>
      <c r="C42" s="76" t="s">
        <v>55</v>
      </c>
      <c r="D42" s="208">
        <v>817</v>
      </c>
      <c r="E42" s="110" t="s">
        <v>46</v>
      </c>
      <c r="F42" s="178">
        <v>0</v>
      </c>
      <c r="G42" s="179">
        <f t="shared" si="1"/>
        <v>0</v>
      </c>
    </row>
    <row r="43" spans="1:10" ht="17.25">
      <c r="A43" s="110">
        <v>6</v>
      </c>
      <c r="B43" s="75"/>
      <c r="C43" s="76" t="s">
        <v>56</v>
      </c>
      <c r="D43" s="77">
        <v>817</v>
      </c>
      <c r="E43" s="110" t="s">
        <v>46</v>
      </c>
      <c r="F43" s="178">
        <v>0</v>
      </c>
      <c r="G43" s="179">
        <f t="shared" si="1"/>
        <v>0</v>
      </c>
    </row>
    <row r="44" spans="1:10" ht="30">
      <c r="A44" s="110"/>
      <c r="B44" s="75"/>
      <c r="C44" s="76" t="s">
        <v>126</v>
      </c>
      <c r="D44" s="180">
        <f>0.03*D42*0.001</f>
        <v>2.4509999999999997E-2</v>
      </c>
      <c r="E44" s="110" t="s">
        <v>41</v>
      </c>
      <c r="F44" s="178">
        <v>0</v>
      </c>
      <c r="G44" s="179">
        <f t="shared" si="1"/>
        <v>0</v>
      </c>
    </row>
    <row r="45" spans="1:10">
      <c r="A45" s="181" t="s">
        <v>27</v>
      </c>
      <c r="B45" s="37"/>
      <c r="C45" s="38"/>
      <c r="D45" s="182"/>
      <c r="E45" s="37"/>
      <c r="F45" s="183"/>
      <c r="G45" s="184">
        <f>SUM(G38:G44)</f>
        <v>0</v>
      </c>
    </row>
    <row r="46" spans="1:10" ht="30.75" customHeight="1">
      <c r="A46" s="452" t="s">
        <v>93</v>
      </c>
      <c r="B46" s="452"/>
      <c r="C46" s="452"/>
      <c r="D46" s="452"/>
      <c r="E46" s="452"/>
      <c r="F46" s="452"/>
      <c r="G46" s="452"/>
    </row>
    <row r="47" spans="1:10">
      <c r="A47" s="42" t="s">
        <v>28</v>
      </c>
      <c r="F47" s="186"/>
      <c r="G47" s="90"/>
    </row>
    <row r="48" spans="1:10" ht="15.75" thickBot="1">
      <c r="F48" s="186"/>
      <c r="G48" s="90"/>
    </row>
    <row r="49" spans="1:10" ht="15.75" thickBot="1">
      <c r="A49" s="121" t="s">
        <v>19</v>
      </c>
      <c r="B49" s="21" t="s">
        <v>20</v>
      </c>
      <c r="C49" s="22" t="s">
        <v>21</v>
      </c>
      <c r="D49" s="173" t="s">
        <v>22</v>
      </c>
      <c r="E49" s="123" t="s">
        <v>23</v>
      </c>
      <c r="F49" s="122" t="s">
        <v>24</v>
      </c>
      <c r="G49" s="26" t="s">
        <v>25</v>
      </c>
      <c r="H49" s="27"/>
    </row>
    <row r="50" spans="1:10">
      <c r="A50" s="29">
        <v>8</v>
      </c>
      <c r="B50" s="30"/>
      <c r="C50" s="30" t="s">
        <v>94</v>
      </c>
      <c r="D50" s="32">
        <v>9.86</v>
      </c>
      <c r="E50" s="30" t="s">
        <v>44</v>
      </c>
      <c r="F50" s="187">
        <v>0</v>
      </c>
      <c r="G50" s="188">
        <f>D50*F50</f>
        <v>0</v>
      </c>
    </row>
    <row r="51" spans="1:10">
      <c r="A51" s="110"/>
      <c r="B51" s="75"/>
      <c r="C51" s="75" t="s">
        <v>127</v>
      </c>
      <c r="D51" s="152">
        <v>2.9579999999999999E-2</v>
      </c>
      <c r="E51" s="152" t="s">
        <v>41</v>
      </c>
      <c r="F51" s="298">
        <v>0</v>
      </c>
      <c r="G51" s="188">
        <f>D51*F51</f>
        <v>0</v>
      </c>
    </row>
    <row r="52" spans="1:10">
      <c r="A52" s="181" t="s">
        <v>27</v>
      </c>
      <c r="B52" s="37"/>
      <c r="C52" s="38"/>
      <c r="D52" s="182"/>
      <c r="E52" s="37"/>
      <c r="F52" s="189"/>
      <c r="G52" s="184">
        <f>SUM(G50:G51)</f>
        <v>0</v>
      </c>
    </row>
    <row r="53" spans="1:10">
      <c r="A53" s="43"/>
      <c r="B53" s="43"/>
      <c r="C53" s="44"/>
      <c r="D53" s="269"/>
      <c r="E53" s="43"/>
      <c r="F53" s="270"/>
      <c r="G53" s="271"/>
    </row>
    <row r="54" spans="1:10">
      <c r="A54" s="181" t="s">
        <v>58</v>
      </c>
      <c r="B54" s="37"/>
      <c r="C54" s="38"/>
      <c r="D54" s="182"/>
      <c r="E54" s="37"/>
      <c r="F54" s="189"/>
      <c r="G54" s="184">
        <f>G45+G52</f>
        <v>0</v>
      </c>
      <c r="J54" s="191"/>
    </row>
    <row r="55" spans="1:10">
      <c r="F55" s="190"/>
    </row>
    <row r="56" spans="1:10" ht="18.75">
      <c r="A56" s="171" t="s">
        <v>95</v>
      </c>
      <c r="B56" s="81"/>
      <c r="C56" s="82"/>
      <c r="D56" s="81"/>
      <c r="E56" s="81"/>
      <c r="F56" s="81"/>
      <c r="G56" s="172">
        <f>G33+G25+G18+G54</f>
        <v>0</v>
      </c>
      <c r="H56" s="52"/>
      <c r="I56" s="191"/>
    </row>
  </sheetData>
  <mergeCells count="2">
    <mergeCell ref="A46:G46"/>
    <mergeCell ref="A4:G4"/>
  </mergeCells>
  <pageMargins left="0.7" right="0.7" top="0.78740157499999996" bottom="0.78740157499999996" header="0.3" footer="0.3"/>
  <pageSetup paperSize="9" scale="95" orientation="landscape" r:id="rId1"/>
  <rowBreaks count="1" manualBreakCount="1">
    <brk id="2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selection activeCell="A28" sqref="A28"/>
    </sheetView>
  </sheetViews>
  <sheetFormatPr defaultRowHeight="15"/>
  <cols>
    <col min="1" max="1" width="5.28515625" style="28" customWidth="1"/>
    <col min="2" max="2" width="13.5703125" style="28" customWidth="1"/>
    <col min="3" max="3" width="55.42578125" style="87" customWidth="1"/>
    <col min="4" max="4" width="7.85546875" style="28" customWidth="1"/>
    <col min="5" max="5" width="4.7109375" style="28" customWidth="1"/>
    <col min="6" max="6" width="8" style="28" bestFit="1" customWidth="1"/>
    <col min="7" max="7" width="13.85546875" style="28" bestFit="1" customWidth="1"/>
    <col min="8" max="16384" width="9.140625" style="28"/>
  </cols>
  <sheetData>
    <row r="1" spans="1:7" ht="18.75">
      <c r="A1" s="9" t="s">
        <v>146</v>
      </c>
    </row>
    <row r="2" spans="1:7" ht="25.5" customHeight="1">
      <c r="A2" s="92" t="s">
        <v>206</v>
      </c>
    </row>
    <row r="3" spans="1:7" ht="15.75" thickBot="1">
      <c r="A3" s="192"/>
    </row>
    <row r="4" spans="1:7" s="201" customFormat="1" ht="16.5" customHeight="1" thickBot="1">
      <c r="A4" s="194" t="s">
        <v>19</v>
      </c>
      <c r="B4" s="195" t="s">
        <v>20</v>
      </c>
      <c r="C4" s="196" t="s">
        <v>21</v>
      </c>
      <c r="D4" s="197" t="s">
        <v>22</v>
      </c>
      <c r="E4" s="198" t="s">
        <v>23</v>
      </c>
      <c r="F4" s="199" t="s">
        <v>24</v>
      </c>
      <c r="G4" s="200" t="s">
        <v>25</v>
      </c>
    </row>
    <row r="5" spans="1:7" s="49" customFormat="1" ht="60">
      <c r="A5" s="153">
        <v>1</v>
      </c>
      <c r="B5" s="152"/>
      <c r="C5" s="202" t="s">
        <v>101</v>
      </c>
      <c r="D5" s="203">
        <v>75</v>
      </c>
      <c r="E5" s="203" t="s">
        <v>17</v>
      </c>
      <c r="F5" s="115">
        <v>0</v>
      </c>
      <c r="G5" s="204">
        <f>D5*F5</f>
        <v>0</v>
      </c>
    </row>
    <row r="6" spans="1:7" s="49" customFormat="1" ht="44.25" customHeight="1">
      <c r="A6" s="203">
        <v>2</v>
      </c>
      <c r="B6" s="152"/>
      <c r="C6" s="423" t="s">
        <v>205</v>
      </c>
      <c r="D6" s="203">
        <v>146</v>
      </c>
      <c r="E6" s="203" t="s">
        <v>29</v>
      </c>
      <c r="F6" s="115">
        <v>0</v>
      </c>
      <c r="G6" s="204">
        <f>D6*F6</f>
        <v>0</v>
      </c>
    </row>
    <row r="7" spans="1:7" s="49" customFormat="1" ht="19.5" thickBot="1">
      <c r="A7" s="42" t="s">
        <v>28</v>
      </c>
      <c r="B7" s="206"/>
      <c r="C7" s="157"/>
      <c r="D7" s="147"/>
      <c r="E7" s="147"/>
      <c r="F7" s="147"/>
      <c r="G7" s="422">
        <f>SUM(G5:G6)</f>
        <v>0</v>
      </c>
    </row>
    <row r="8" spans="1:7" ht="16.5" thickTop="1">
      <c r="A8" s="92"/>
    </row>
    <row r="10" spans="1:7" ht="15.75">
      <c r="A10" s="92" t="s">
        <v>207</v>
      </c>
    </row>
    <row r="11" spans="1:7">
      <c r="A11" s="192"/>
    </row>
    <row r="12" spans="1:7" ht="5.25" customHeight="1" thickBot="1">
      <c r="A12" s="193"/>
    </row>
    <row r="13" spans="1:7" s="201" customFormat="1" ht="16.5" customHeight="1" thickBot="1">
      <c r="A13" s="194" t="s">
        <v>19</v>
      </c>
      <c r="B13" s="195" t="s">
        <v>20</v>
      </c>
      <c r="C13" s="196" t="s">
        <v>21</v>
      </c>
      <c r="D13" s="197" t="s">
        <v>22</v>
      </c>
      <c r="E13" s="198" t="s">
        <v>23</v>
      </c>
      <c r="F13" s="199" t="s">
        <v>24</v>
      </c>
      <c r="G13" s="200" t="s">
        <v>25</v>
      </c>
    </row>
    <row r="14" spans="1:7" s="49" customFormat="1" ht="60">
      <c r="A14" s="153">
        <v>1</v>
      </c>
      <c r="B14" s="152"/>
      <c r="C14" s="202" t="s">
        <v>101</v>
      </c>
      <c r="D14" s="203">
        <v>75</v>
      </c>
      <c r="E14" s="203" t="s">
        <v>17</v>
      </c>
      <c r="F14" s="115">
        <v>0</v>
      </c>
      <c r="G14" s="204">
        <f>D14*F14</f>
        <v>0</v>
      </c>
    </row>
    <row r="15" spans="1:7" s="49" customFormat="1" ht="44.25" customHeight="1">
      <c r="A15" s="203">
        <v>2</v>
      </c>
      <c r="B15" s="152"/>
      <c r="C15" s="423" t="s">
        <v>205</v>
      </c>
      <c r="D15" s="203">
        <v>146</v>
      </c>
      <c r="E15" s="203" t="s">
        <v>29</v>
      </c>
      <c r="F15" s="115">
        <v>0</v>
      </c>
      <c r="G15" s="204">
        <f>D15*F15</f>
        <v>0</v>
      </c>
    </row>
    <row r="16" spans="1:7" ht="19.5" thickBot="1">
      <c r="A16" s="42" t="s">
        <v>28</v>
      </c>
      <c r="G16" s="205">
        <f>SUM(G14:G15)</f>
        <v>0</v>
      </c>
    </row>
    <row r="17" spans="1:7" ht="15.75" thickTop="1"/>
    <row r="18" spans="1:7" ht="15.75">
      <c r="A18" s="92" t="s">
        <v>208</v>
      </c>
    </row>
    <row r="20" spans="1:7" ht="15.75" thickBot="1">
      <c r="A20" s="192" t="s">
        <v>59</v>
      </c>
    </row>
    <row r="21" spans="1:7" s="201" customFormat="1" ht="16.5" customHeight="1" thickBot="1">
      <c r="A21" s="194" t="s">
        <v>19</v>
      </c>
      <c r="B21" s="195" t="s">
        <v>20</v>
      </c>
      <c r="C21" s="196" t="s">
        <v>21</v>
      </c>
      <c r="D21" s="197" t="s">
        <v>22</v>
      </c>
      <c r="E21" s="198" t="s">
        <v>23</v>
      </c>
      <c r="F21" s="199" t="s">
        <v>24</v>
      </c>
      <c r="G21" s="200" t="s">
        <v>25</v>
      </c>
    </row>
    <row r="22" spans="1:7" s="49" customFormat="1" ht="60">
      <c r="A22" s="153">
        <v>1</v>
      </c>
      <c r="B22" s="152"/>
      <c r="C22" s="202" t="s">
        <v>102</v>
      </c>
      <c r="D22" s="203">
        <v>75</v>
      </c>
      <c r="E22" s="203" t="s">
        <v>17</v>
      </c>
      <c r="F22" s="208">
        <v>0</v>
      </c>
      <c r="G22" s="204">
        <f>D22*F22</f>
        <v>0</v>
      </c>
    </row>
    <row r="23" spans="1:7" s="49" customFormat="1" ht="44.25" customHeight="1">
      <c r="A23" s="203">
        <v>2</v>
      </c>
      <c r="B23" s="152"/>
      <c r="C23" s="423" t="s">
        <v>205</v>
      </c>
      <c r="D23" s="203">
        <v>146</v>
      </c>
      <c r="E23" s="203" t="s">
        <v>29</v>
      </c>
      <c r="F23" s="115">
        <v>0</v>
      </c>
      <c r="G23" s="204">
        <f>D23*F23</f>
        <v>0</v>
      </c>
    </row>
    <row r="24" spans="1:7" s="49" customFormat="1" ht="19.5" thickBot="1">
      <c r="A24" s="42" t="s">
        <v>28</v>
      </c>
      <c r="B24" s="206"/>
      <c r="C24" s="157"/>
      <c r="D24" s="147"/>
      <c r="E24" s="147"/>
      <c r="F24" s="147"/>
      <c r="G24" s="207">
        <f>SUM(G22:G23)</f>
        <v>0</v>
      </c>
    </row>
    <row r="25" spans="1:7" ht="16.5" thickTop="1">
      <c r="A25" s="92"/>
    </row>
    <row r="26" spans="1:7" ht="15.75">
      <c r="A26" s="92"/>
    </row>
    <row r="27" spans="1:7" ht="15.75">
      <c r="A27" s="92"/>
    </row>
    <row r="28" spans="1:7" ht="80.25" customHeight="1">
      <c r="A28" s="92"/>
      <c r="C28" s="454"/>
      <c r="D28" s="454"/>
      <c r="E28" s="454"/>
    </row>
  </sheetData>
  <mergeCells count="1">
    <mergeCell ref="C28:E28"/>
  </mergeCells>
  <pageMargins left="0.7" right="0.7" top="0.78740157499999996" bottom="0.78740157499999996" header="0.3" footer="0.3"/>
  <pageSetup paperSize="9" orientation="landscape" r:id="rId1"/>
  <rowBreaks count="1" manualBreakCount="1">
    <brk id="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G16"/>
  <sheetViews>
    <sheetView zoomScaleNormal="100" workbookViewId="0">
      <selection activeCell="D18" sqref="D18"/>
    </sheetView>
  </sheetViews>
  <sheetFormatPr defaultRowHeight="15"/>
  <cols>
    <col min="1" max="1" width="5.28515625" style="28" customWidth="1"/>
    <col min="2" max="2" width="13.5703125" style="28" customWidth="1"/>
    <col min="3" max="3" width="55.42578125" style="314" customWidth="1"/>
    <col min="4" max="4" width="7.85546875" style="28" customWidth="1"/>
    <col min="5" max="5" width="7.28515625" style="28" bestFit="1" customWidth="1"/>
    <col min="6" max="6" width="9.140625" style="28" bestFit="1" customWidth="1"/>
    <col min="7" max="7" width="13.85546875" style="28" bestFit="1" customWidth="1"/>
    <col min="8" max="16384" width="9.140625" style="28"/>
  </cols>
  <sheetData>
    <row r="1" spans="1:7" ht="18.75">
      <c r="A1" s="9" t="s">
        <v>150</v>
      </c>
    </row>
    <row r="2" spans="1:7" ht="25.5" customHeight="1">
      <c r="A2" s="92"/>
    </row>
    <row r="3" spans="1:7" ht="15.75" thickBot="1">
      <c r="A3" s="192"/>
    </row>
    <row r="4" spans="1:7" s="201" customFormat="1" ht="16.5" customHeight="1" thickBot="1">
      <c r="A4" s="194" t="s">
        <v>19</v>
      </c>
      <c r="B4" s="195" t="s">
        <v>20</v>
      </c>
      <c r="C4" s="196" t="s">
        <v>21</v>
      </c>
      <c r="D4" s="197" t="s">
        <v>22</v>
      </c>
      <c r="E4" s="198" t="s">
        <v>23</v>
      </c>
      <c r="F4" s="199" t="s">
        <v>24</v>
      </c>
      <c r="G4" s="200" t="s">
        <v>25</v>
      </c>
    </row>
    <row r="5" spans="1:7" s="49" customFormat="1">
      <c r="A5" s="153">
        <v>1</v>
      </c>
      <c r="B5" s="152"/>
      <c r="C5" s="202" t="s">
        <v>151</v>
      </c>
      <c r="D5" s="203">
        <v>12</v>
      </c>
      <c r="E5" s="203" t="s">
        <v>152</v>
      </c>
      <c r="F5" s="115">
        <v>0</v>
      </c>
      <c r="G5" s="204">
        <f>D5*F5</f>
        <v>0</v>
      </c>
    </row>
    <row r="6" spans="1:7" s="49" customFormat="1" ht="19.5" thickBot="1">
      <c r="A6" s="313" t="s">
        <v>28</v>
      </c>
      <c r="B6" s="206"/>
      <c r="C6" s="157"/>
      <c r="D6" s="147"/>
      <c r="E6" s="147"/>
      <c r="F6" s="147"/>
      <c r="G6" s="207">
        <f>SUM(G5:G5)</f>
        <v>0</v>
      </c>
    </row>
    <row r="7" spans="1:7" ht="15.75" thickTop="1">
      <c r="A7" s="185" t="s">
        <v>153</v>
      </c>
    </row>
    <row r="10" spans="1:7">
      <c r="C10" s="28"/>
    </row>
    <row r="11" spans="1:7">
      <c r="C11" s="28"/>
    </row>
    <row r="12" spans="1:7">
      <c r="C12" s="28"/>
    </row>
    <row r="13" spans="1:7">
      <c r="C13" s="28"/>
    </row>
    <row r="14" spans="1:7">
      <c r="C14" s="28"/>
    </row>
    <row r="15" spans="1:7">
      <c r="C15" s="28"/>
    </row>
    <row r="16" spans="1:7">
      <c r="C16" s="28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souhrn (2)</vt:lpstr>
      <vt:lpstr>příprava stanoviště</vt:lpstr>
      <vt:lpstr>ošetreni drevin</vt:lpstr>
      <vt:lpstr>výsadba stromů</vt:lpstr>
      <vt:lpstr>výsadba keřů</vt:lpstr>
      <vt:lpstr>založení trávníku</vt:lpstr>
      <vt:lpstr>založení trávníku_cesta</vt:lpstr>
      <vt:lpstr>následná péče _rok</vt:lpstr>
      <vt:lpstr>geodeti</vt:lpstr>
      <vt:lpstr>'ošetreni drevin'!Oblast_tisku</vt:lpstr>
      <vt:lpstr>'příprava stanoviště'!Oblast_tisku</vt:lpstr>
      <vt:lpstr>'souhrn (2)'!Oblast_tisku</vt:lpstr>
      <vt:lpstr>'výsadba keřů'!Oblast_tisku</vt:lpstr>
      <vt:lpstr>'výsadba stromů'!Oblast_tisku</vt:lpstr>
      <vt:lpstr>'založení trávníku'!Oblast_tisku</vt:lpstr>
      <vt:lpstr>'založení trávníku_cesta'!Oblast_tisku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2017-01-05T08:50:59Z</cp:lastPrinted>
  <dcterms:created xsi:type="dcterms:W3CDTF">2016-05-16T08:29:44Z</dcterms:created>
  <dcterms:modified xsi:type="dcterms:W3CDTF">2017-01-05T08:51:59Z</dcterms:modified>
</cp:coreProperties>
</file>